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D:\@EigeneOnlineKurse_und_Workshops\URLAUBSPLANER\2018\"/>
    </mc:Choice>
  </mc:AlternateContent>
  <xr:revisionPtr revIDLastSave="0" documentId="13_ncr:1_{12B39E0D-AC7D-409B-91B8-2EBF35BCD755}" xr6:coauthVersionLast="32" xr6:coauthVersionMax="32" xr10:uidLastSave="{00000000-0000-0000-0000-000000000000}"/>
  <workbookProtection workbookAlgorithmName="SHA-512" workbookHashValue="9dNtjBPXiNEn9BJhg80S6t98WibTjrB0842GH3cHabjHwA93XLv2SIGxCmPolmCQ90tSz2T5wApqk43sa3tPwg==" workbookSaltValue="khguNGxWM6ervgPWZGQaPg==" workbookSpinCount="100000" lockStructure="1"/>
  <bookViews>
    <workbookView xWindow="0" yWindow="0" windowWidth="21888" windowHeight="8580" tabRatio="704" xr2:uid="{00000000-000D-0000-FFFF-FFFF00000000}"/>
  </bookViews>
  <sheets>
    <sheet name="Arbeitshinweise" sheetId="15" r:id="rId1"/>
    <sheet name="Weitere Versionen des Planers" sheetId="18" r:id="rId2"/>
    <sheet name="Mitarbeiter" sheetId="16" r:id="rId3"/>
    <sheet name="Feiertage" sheetId="17" r:id="rId4"/>
    <sheet name="Jan" sheetId="1" r:id="rId5"/>
    <sheet name="Feb" sheetId="4" r:id="rId6"/>
    <sheet name="Mär" sheetId="5" r:id="rId7"/>
    <sheet name="Apr" sheetId="6" r:id="rId8"/>
    <sheet name="Mai" sheetId="7" r:id="rId9"/>
    <sheet name="Jun" sheetId="8" r:id="rId10"/>
    <sheet name="Jul" sheetId="9" r:id="rId11"/>
    <sheet name="Aug" sheetId="10" r:id="rId12"/>
    <sheet name="Sep" sheetId="11" r:id="rId13"/>
    <sheet name="Okt" sheetId="12" r:id="rId14"/>
    <sheet name="Nov" sheetId="13" r:id="rId15"/>
    <sheet name="Dez" sheetId="14" r:id="rId16"/>
  </sheets>
  <definedNames>
    <definedName name="Feiertage">Feiertage!$B$18:$B$36</definedName>
    <definedName name="StartJahr">Feiertage!$B$2</definedName>
  </definedNames>
  <calcPr calcId="179017"/>
</workbook>
</file>

<file path=xl/calcChain.xml><?xml version="1.0" encoding="utf-8"?>
<calcChain xmlns="http://schemas.openxmlformats.org/spreadsheetml/2006/main">
  <c r="B29" i="17" l="1"/>
  <c r="D1" i="1" l="1"/>
  <c r="B33" i="17"/>
  <c r="C33" i="17" s="1"/>
  <c r="B31" i="17"/>
  <c r="C31" i="17" s="1"/>
  <c r="B30" i="17"/>
  <c r="C30" i="17" s="1"/>
  <c r="C29" i="17"/>
  <c r="B28" i="17"/>
  <c r="C28" i="17" s="1"/>
  <c r="B27" i="17"/>
  <c r="C27" i="17" s="1"/>
  <c r="B22" i="17"/>
  <c r="C22" i="17" s="1"/>
  <c r="B18" i="17"/>
  <c r="C18" i="17" s="1"/>
  <c r="D13" i="17"/>
  <c r="D11" i="17" s="1"/>
  <c r="D1" i="14"/>
  <c r="D1" i="13"/>
  <c r="D1" i="12"/>
  <c r="D1" i="11"/>
  <c r="D1" i="10"/>
  <c r="D1" i="9"/>
  <c r="D1" i="8"/>
  <c r="D1" i="7"/>
  <c r="D1" i="6"/>
  <c r="D1" i="5"/>
  <c r="D1" i="4"/>
  <c r="D12" i="17" l="1"/>
  <c r="D5" i="17"/>
  <c r="D8" i="17" s="1"/>
  <c r="B32" i="17"/>
  <c r="C32" i="17" s="1"/>
  <c r="D6" i="17"/>
  <c r="D7" i="17"/>
  <c r="B5" i="14"/>
  <c r="B5" i="13"/>
  <c r="B5" i="12"/>
  <c r="B5" i="11"/>
  <c r="B5" i="10"/>
  <c r="B5" i="9"/>
  <c r="B5" i="8"/>
  <c r="B5" i="7"/>
  <c r="B5" i="6"/>
  <c r="B4" i="6"/>
  <c r="D9" i="17" l="1"/>
  <c r="D10" i="17" s="1"/>
  <c r="D14" i="17" s="1"/>
  <c r="B5" i="5"/>
  <c r="B5" i="4"/>
  <c r="B5" i="1"/>
  <c r="C5" i="1"/>
  <c r="D15" i="17" l="1"/>
  <c r="B20" i="17" s="1"/>
  <c r="B25" i="17" l="1"/>
  <c r="C25" i="17" s="1"/>
  <c r="B23" i="17"/>
  <c r="C23" i="17" s="1"/>
  <c r="B21" i="17"/>
  <c r="C21" i="17" s="1"/>
  <c r="B19" i="17"/>
  <c r="C19" i="17" s="1"/>
  <c r="C20" i="17"/>
  <c r="B26" i="17"/>
  <c r="C26" i="17" s="1"/>
  <c r="B24" i="17"/>
  <c r="C24" i="17" s="1"/>
  <c r="B4" i="5"/>
  <c r="B4" i="7"/>
  <c r="B4" i="8"/>
  <c r="B4" i="9"/>
  <c r="B4" i="10"/>
  <c r="B4" i="11"/>
  <c r="B4" i="12"/>
  <c r="B4" i="13"/>
  <c r="B4" i="14"/>
  <c r="B4" i="4"/>
  <c r="AI5" i="1"/>
  <c r="C5" i="4" s="1"/>
  <c r="AF5" i="4" s="1"/>
  <c r="C5" i="5" s="1"/>
  <c r="AI5" i="5" s="1"/>
  <c r="C5" i="6" s="1"/>
  <c r="AH5" i="6" s="1"/>
  <c r="C5" i="7" s="1"/>
  <c r="AI5" i="7" s="1"/>
  <c r="C5" i="8" s="1"/>
  <c r="AH5" i="8" s="1"/>
  <c r="C5" i="9" s="1"/>
  <c r="AI5" i="9" s="1"/>
  <c r="C5" i="10" s="1"/>
  <c r="AI5" i="10" s="1"/>
  <c r="C5" i="11" s="1"/>
  <c r="AH5" i="11" s="1"/>
  <c r="C5" i="12" s="1"/>
  <c r="AI5" i="12" s="1"/>
  <c r="C5" i="13" s="1"/>
  <c r="AH5" i="13" s="1"/>
  <c r="C5" i="14" s="1"/>
  <c r="AI5" i="14" s="1"/>
  <c r="C4" i="1"/>
  <c r="B4" i="1"/>
  <c r="D3" i="14"/>
  <c r="E3" i="14" s="1"/>
  <c r="F3" i="14" s="1"/>
  <c r="G3" i="14" s="1"/>
  <c r="H3" i="14" s="1"/>
  <c r="I3" i="14" s="1"/>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D2" i="14"/>
  <c r="E2" i="14" s="1"/>
  <c r="F2" i="14" s="1"/>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D3" i="13"/>
  <c r="E3" i="13" s="1"/>
  <c r="F3" i="13" s="1"/>
  <c r="G3" i="13" s="1"/>
  <c r="H3" i="13" s="1"/>
  <c r="I3" i="13" s="1"/>
  <c r="J3" i="13" s="1"/>
  <c r="K3" i="13" s="1"/>
  <c r="L3" i="13" s="1"/>
  <c r="M3" i="13" s="1"/>
  <c r="N3" i="13" s="1"/>
  <c r="O3" i="13" s="1"/>
  <c r="P3" i="13" s="1"/>
  <c r="Q3" i="13" s="1"/>
  <c r="R3" i="13" s="1"/>
  <c r="S3" i="13" s="1"/>
  <c r="T3" i="13" s="1"/>
  <c r="U3" i="13" s="1"/>
  <c r="V3" i="13" s="1"/>
  <c r="W3" i="13" s="1"/>
  <c r="X3" i="13" s="1"/>
  <c r="Y3" i="13" s="1"/>
  <c r="Z3" i="13" s="1"/>
  <c r="AA3" i="13" s="1"/>
  <c r="AB3" i="13" s="1"/>
  <c r="AC3" i="13" s="1"/>
  <c r="AD3" i="13" s="1"/>
  <c r="AE3" i="13" s="1"/>
  <c r="AF3" i="13" s="1"/>
  <c r="AG3" i="13" s="1"/>
  <c r="D2" i="13"/>
  <c r="E2" i="13" s="1"/>
  <c r="F2" i="13" s="1"/>
  <c r="G2" i="13" s="1"/>
  <c r="H2" i="13" s="1"/>
  <c r="I2" i="13" s="1"/>
  <c r="J2" i="13" s="1"/>
  <c r="K2" i="13" s="1"/>
  <c r="L2" i="13" s="1"/>
  <c r="M2" i="13" s="1"/>
  <c r="N2" i="13" s="1"/>
  <c r="O2" i="13" s="1"/>
  <c r="P2" i="13" s="1"/>
  <c r="Q2" i="13" s="1"/>
  <c r="R2" i="13" s="1"/>
  <c r="S2" i="13" s="1"/>
  <c r="T2" i="13" s="1"/>
  <c r="U2" i="13" s="1"/>
  <c r="V2" i="13" s="1"/>
  <c r="W2" i="13" s="1"/>
  <c r="X2" i="13" s="1"/>
  <c r="Y2" i="13" s="1"/>
  <c r="Z2" i="13" s="1"/>
  <c r="AA2" i="13" s="1"/>
  <c r="AB2" i="13" s="1"/>
  <c r="AC2" i="13" s="1"/>
  <c r="AD2" i="13" s="1"/>
  <c r="AE2" i="13" s="1"/>
  <c r="AF2" i="13" s="1"/>
  <c r="AG2" i="13" s="1"/>
  <c r="D3" i="12"/>
  <c r="E3" i="12" s="1"/>
  <c r="F3" i="12" s="1"/>
  <c r="G3" i="12" s="1"/>
  <c r="H3" i="12" s="1"/>
  <c r="I3" i="12" s="1"/>
  <c r="J3" i="12" s="1"/>
  <c r="K3" i="12" s="1"/>
  <c r="L3" i="12" s="1"/>
  <c r="M3" i="12" s="1"/>
  <c r="N3" i="12" s="1"/>
  <c r="O3" i="12" s="1"/>
  <c r="P3" i="12" s="1"/>
  <c r="Q3" i="12" s="1"/>
  <c r="R3" i="12" s="1"/>
  <c r="S3" i="12" s="1"/>
  <c r="T3" i="12" s="1"/>
  <c r="U3" i="12" s="1"/>
  <c r="V3" i="12" s="1"/>
  <c r="W3" i="12" s="1"/>
  <c r="X3" i="12" s="1"/>
  <c r="Y3" i="12" s="1"/>
  <c r="Z3" i="12" s="1"/>
  <c r="AA3" i="12" s="1"/>
  <c r="AB3" i="12" s="1"/>
  <c r="AC3" i="12" s="1"/>
  <c r="AD3" i="12" s="1"/>
  <c r="AE3" i="12" s="1"/>
  <c r="AF3" i="12" s="1"/>
  <c r="AG3" i="12" s="1"/>
  <c r="AH3" i="12" s="1"/>
  <c r="D2" i="12"/>
  <c r="E2" i="12" s="1"/>
  <c r="F2" i="12" s="1"/>
  <c r="G2" i="12" s="1"/>
  <c r="H2" i="12" s="1"/>
  <c r="I2" i="12" s="1"/>
  <c r="J2" i="12" s="1"/>
  <c r="K2" i="12" s="1"/>
  <c r="L2" i="12" s="1"/>
  <c r="M2" i="12" s="1"/>
  <c r="N2" i="12" s="1"/>
  <c r="O2" i="12" s="1"/>
  <c r="P2" i="12" s="1"/>
  <c r="Q2" i="12" s="1"/>
  <c r="R2" i="12" s="1"/>
  <c r="S2" i="12" s="1"/>
  <c r="T2" i="12" s="1"/>
  <c r="U2" i="12" s="1"/>
  <c r="V2" i="12" s="1"/>
  <c r="W2" i="12" s="1"/>
  <c r="X2" i="12" s="1"/>
  <c r="Y2" i="12" s="1"/>
  <c r="Z2" i="12" s="1"/>
  <c r="AA2" i="12" s="1"/>
  <c r="AB2" i="12" s="1"/>
  <c r="AC2" i="12" s="1"/>
  <c r="AD2" i="12" s="1"/>
  <c r="AE2" i="12" s="1"/>
  <c r="AF2" i="12" s="1"/>
  <c r="AG2" i="12" s="1"/>
  <c r="AH2" i="12" s="1"/>
  <c r="D3" i="11"/>
  <c r="E3" i="11" s="1"/>
  <c r="F3" i="11" s="1"/>
  <c r="G3" i="11" s="1"/>
  <c r="H3" i="11" s="1"/>
  <c r="I3" i="11" s="1"/>
  <c r="J3" i="11" s="1"/>
  <c r="K3" i="11" s="1"/>
  <c r="L3" i="11" s="1"/>
  <c r="M3" i="11" s="1"/>
  <c r="N3" i="11" s="1"/>
  <c r="O3" i="11" s="1"/>
  <c r="P3" i="11" s="1"/>
  <c r="Q3" i="11" s="1"/>
  <c r="R3" i="11" s="1"/>
  <c r="S3" i="11" s="1"/>
  <c r="T3" i="11" s="1"/>
  <c r="U3" i="11" s="1"/>
  <c r="V3" i="11" s="1"/>
  <c r="W3" i="11" s="1"/>
  <c r="X3" i="11" s="1"/>
  <c r="Y3" i="11" s="1"/>
  <c r="Z3" i="11" s="1"/>
  <c r="AA3" i="11" s="1"/>
  <c r="AB3" i="11" s="1"/>
  <c r="AC3" i="11" s="1"/>
  <c r="AD3" i="11" s="1"/>
  <c r="AE3" i="11" s="1"/>
  <c r="AF3" i="11" s="1"/>
  <c r="AG3" i="11" s="1"/>
  <c r="D2" i="11"/>
  <c r="E2" i="11" s="1"/>
  <c r="F2" i="11" s="1"/>
  <c r="G2" i="11" s="1"/>
  <c r="H2" i="11" s="1"/>
  <c r="I2" i="11" s="1"/>
  <c r="J2" i="11" s="1"/>
  <c r="K2" i="11" s="1"/>
  <c r="L2" i="11" s="1"/>
  <c r="M2" i="11" s="1"/>
  <c r="N2" i="11" s="1"/>
  <c r="O2" i="11" s="1"/>
  <c r="P2" i="11" s="1"/>
  <c r="Q2" i="11" s="1"/>
  <c r="R2" i="11" s="1"/>
  <c r="S2" i="11" s="1"/>
  <c r="T2" i="11" s="1"/>
  <c r="U2" i="11" s="1"/>
  <c r="V2" i="11" s="1"/>
  <c r="W2" i="11" s="1"/>
  <c r="X2" i="11" s="1"/>
  <c r="Y2" i="11" s="1"/>
  <c r="Z2" i="11" s="1"/>
  <c r="AA2" i="11" s="1"/>
  <c r="AB2" i="11" s="1"/>
  <c r="AC2" i="11" s="1"/>
  <c r="AD2" i="11" s="1"/>
  <c r="AE2" i="11" s="1"/>
  <c r="AF2" i="11" s="1"/>
  <c r="AG2" i="11" s="1"/>
  <c r="D3" i="10"/>
  <c r="E3" i="10" s="1"/>
  <c r="F3" i="10" s="1"/>
  <c r="G3" i="10" s="1"/>
  <c r="H3" i="10" s="1"/>
  <c r="I3" i="10" s="1"/>
  <c r="J3" i="10" s="1"/>
  <c r="K3" i="10" s="1"/>
  <c r="L3" i="10" s="1"/>
  <c r="M3" i="10" s="1"/>
  <c r="N3" i="10" s="1"/>
  <c r="O3" i="10" s="1"/>
  <c r="P3" i="10" s="1"/>
  <c r="Q3" i="10" s="1"/>
  <c r="R3" i="10" s="1"/>
  <c r="S3" i="10" s="1"/>
  <c r="T3" i="10" s="1"/>
  <c r="U3" i="10" s="1"/>
  <c r="V3" i="10" s="1"/>
  <c r="W3" i="10" s="1"/>
  <c r="X3" i="10" s="1"/>
  <c r="Y3" i="10" s="1"/>
  <c r="Z3" i="10" s="1"/>
  <c r="AA3" i="10" s="1"/>
  <c r="AB3" i="10" s="1"/>
  <c r="AC3" i="10" s="1"/>
  <c r="AD3" i="10" s="1"/>
  <c r="AE3" i="10" s="1"/>
  <c r="AF3" i="10" s="1"/>
  <c r="AG3" i="10" s="1"/>
  <c r="AH3" i="10" s="1"/>
  <c r="D2" i="10"/>
  <c r="E2" i="10" s="1"/>
  <c r="F2" i="10" s="1"/>
  <c r="G2" i="10" s="1"/>
  <c r="H2" i="10" s="1"/>
  <c r="I2" i="10" s="1"/>
  <c r="J2" i="10" s="1"/>
  <c r="K2" i="10" s="1"/>
  <c r="L2" i="10" s="1"/>
  <c r="M2" i="10" s="1"/>
  <c r="N2" i="10" s="1"/>
  <c r="O2" i="10" s="1"/>
  <c r="P2" i="10" s="1"/>
  <c r="Q2" i="10" s="1"/>
  <c r="R2" i="10" s="1"/>
  <c r="S2" i="10" s="1"/>
  <c r="T2" i="10" s="1"/>
  <c r="U2" i="10" s="1"/>
  <c r="V2" i="10" s="1"/>
  <c r="W2" i="10" s="1"/>
  <c r="X2" i="10" s="1"/>
  <c r="Y2" i="10" s="1"/>
  <c r="Z2" i="10" s="1"/>
  <c r="AA2" i="10" s="1"/>
  <c r="AB2" i="10" s="1"/>
  <c r="AC2" i="10" s="1"/>
  <c r="AD2" i="10" s="1"/>
  <c r="AE2" i="10" s="1"/>
  <c r="AF2" i="10" s="1"/>
  <c r="AG2" i="10" s="1"/>
  <c r="AH2" i="10" s="1"/>
  <c r="D3" i="9"/>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AG3" i="9" s="1"/>
  <c r="AH3" i="9" s="1"/>
  <c r="D2" i="9"/>
  <c r="E2" i="9" s="1"/>
  <c r="F2" i="9" s="1"/>
  <c r="G2" i="9" s="1"/>
  <c r="H2" i="9" s="1"/>
  <c r="I2" i="9" s="1"/>
  <c r="J2" i="9" s="1"/>
  <c r="K2" i="9" s="1"/>
  <c r="L2" i="9" s="1"/>
  <c r="M2" i="9" s="1"/>
  <c r="N2" i="9" s="1"/>
  <c r="O2" i="9" s="1"/>
  <c r="P2" i="9" s="1"/>
  <c r="Q2" i="9" s="1"/>
  <c r="R2" i="9" s="1"/>
  <c r="S2" i="9" s="1"/>
  <c r="T2" i="9" s="1"/>
  <c r="U2" i="9" s="1"/>
  <c r="V2" i="9" s="1"/>
  <c r="W2" i="9" s="1"/>
  <c r="X2" i="9" s="1"/>
  <c r="Y2" i="9" s="1"/>
  <c r="Z2" i="9" s="1"/>
  <c r="AA2" i="9" s="1"/>
  <c r="AB2" i="9" s="1"/>
  <c r="AC2" i="9" s="1"/>
  <c r="AD2" i="9" s="1"/>
  <c r="AE2" i="9" s="1"/>
  <c r="AF2" i="9" s="1"/>
  <c r="AG2" i="9" s="1"/>
  <c r="AH2" i="9" s="1"/>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AG3" i="8" s="1"/>
  <c r="D2" i="8"/>
  <c r="E2" i="8" s="1"/>
  <c r="F2" i="8" s="1"/>
  <c r="G2" i="8" s="1"/>
  <c r="H2" i="8" s="1"/>
  <c r="I2" i="8" s="1"/>
  <c r="J2" i="8" s="1"/>
  <c r="K2" i="8" s="1"/>
  <c r="L2" i="8" s="1"/>
  <c r="M2" i="8" s="1"/>
  <c r="N2" i="8" s="1"/>
  <c r="O2" i="8" s="1"/>
  <c r="P2" i="8" s="1"/>
  <c r="Q2" i="8" s="1"/>
  <c r="R2" i="8" s="1"/>
  <c r="S2" i="8" s="1"/>
  <c r="T2" i="8" s="1"/>
  <c r="U2" i="8" s="1"/>
  <c r="V2" i="8" s="1"/>
  <c r="W2" i="8" s="1"/>
  <c r="X2" i="8" s="1"/>
  <c r="Y2" i="8" s="1"/>
  <c r="Z2" i="8" s="1"/>
  <c r="AA2" i="8" s="1"/>
  <c r="AB2" i="8" s="1"/>
  <c r="AC2" i="8" s="1"/>
  <c r="AD2" i="8" s="1"/>
  <c r="AE2" i="8" s="1"/>
  <c r="AF2" i="8" s="1"/>
  <c r="AG2" i="8" s="1"/>
  <c r="D3" i="7"/>
  <c r="E3" i="7" s="1"/>
  <c r="F3" i="7" s="1"/>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2" i="7"/>
  <c r="E2" i="7" s="1"/>
  <c r="F2" i="7" s="1"/>
  <c r="G2" i="7" s="1"/>
  <c r="H2" i="7" s="1"/>
  <c r="I2" i="7" s="1"/>
  <c r="J2" i="7" s="1"/>
  <c r="K2" i="7" s="1"/>
  <c r="L2" i="7" s="1"/>
  <c r="M2" i="7" s="1"/>
  <c r="N2" i="7" s="1"/>
  <c r="O2" i="7" s="1"/>
  <c r="P2" i="7" s="1"/>
  <c r="Q2" i="7" s="1"/>
  <c r="R2" i="7" s="1"/>
  <c r="S2" i="7" s="1"/>
  <c r="T2" i="7" s="1"/>
  <c r="U2" i="7" s="1"/>
  <c r="V2" i="7" s="1"/>
  <c r="W2" i="7" s="1"/>
  <c r="X2" i="7" s="1"/>
  <c r="Y2" i="7" s="1"/>
  <c r="Z2" i="7" s="1"/>
  <c r="AA2" i="7" s="1"/>
  <c r="AB2" i="7" s="1"/>
  <c r="AC2" i="7" s="1"/>
  <c r="AD2" i="7" s="1"/>
  <c r="AE2" i="7" s="1"/>
  <c r="AF2" i="7" s="1"/>
  <c r="AG2" i="7" s="1"/>
  <c r="AH2" i="7"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AG3" i="6" s="1"/>
  <c r="D2" i="6"/>
  <c r="E2" i="6" s="1"/>
  <c r="F2" i="6" s="1"/>
  <c r="G2" i="6" s="1"/>
  <c r="H2" i="6" s="1"/>
  <c r="I2" i="6" s="1"/>
  <c r="J2" i="6" s="1"/>
  <c r="K2" i="6" s="1"/>
  <c r="L2" i="6" s="1"/>
  <c r="M2" i="6" s="1"/>
  <c r="N2" i="6" s="1"/>
  <c r="O2" i="6" s="1"/>
  <c r="P2" i="6" s="1"/>
  <c r="Q2" i="6" s="1"/>
  <c r="R2" i="6" s="1"/>
  <c r="S2" i="6" s="1"/>
  <c r="T2" i="6" s="1"/>
  <c r="U2" i="6" s="1"/>
  <c r="V2" i="6" s="1"/>
  <c r="W2" i="6" s="1"/>
  <c r="X2" i="6" s="1"/>
  <c r="Y2" i="6" s="1"/>
  <c r="Z2" i="6" s="1"/>
  <c r="AA2" i="6" s="1"/>
  <c r="AB2" i="6" s="1"/>
  <c r="AC2" i="6" s="1"/>
  <c r="AD2" i="6" s="1"/>
  <c r="AE2" i="6" s="1"/>
  <c r="AF2" i="6" s="1"/>
  <c r="AG2" i="6" s="1"/>
  <c r="D3" i="5"/>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AF3" i="5" s="1"/>
  <c r="AG3" i="5" s="1"/>
  <c r="AH3" i="5" s="1"/>
  <c r="D2" i="5"/>
  <c r="E2" i="5" s="1"/>
  <c r="F2" i="5" s="1"/>
  <c r="G2" i="5" s="1"/>
  <c r="H2" i="5" s="1"/>
  <c r="I2" i="5" s="1"/>
  <c r="J2" i="5" s="1"/>
  <c r="K2" i="5" s="1"/>
  <c r="L2" i="5" s="1"/>
  <c r="M2" i="5" s="1"/>
  <c r="N2" i="5" s="1"/>
  <c r="O2" i="5" s="1"/>
  <c r="P2" i="5" s="1"/>
  <c r="Q2" i="5" s="1"/>
  <c r="R2" i="5" s="1"/>
  <c r="S2" i="5" s="1"/>
  <c r="T2" i="5" s="1"/>
  <c r="U2" i="5" s="1"/>
  <c r="V2" i="5" s="1"/>
  <c r="W2" i="5" s="1"/>
  <c r="X2" i="5" s="1"/>
  <c r="Y2" i="5" s="1"/>
  <c r="Z2" i="5" s="1"/>
  <c r="AA2" i="5" s="1"/>
  <c r="AB2" i="5" s="1"/>
  <c r="AC2" i="5" s="1"/>
  <c r="AD2" i="5" s="1"/>
  <c r="AE2" i="5" s="1"/>
  <c r="AF2" i="5" s="1"/>
  <c r="AG2" i="5" s="1"/>
  <c r="AH2" i="5"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D2" i="4"/>
  <c r="E2" i="4" s="1"/>
  <c r="F2" i="4" s="1"/>
  <c r="G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I4" i="1" l="1"/>
  <c r="C4" i="4" s="1"/>
  <c r="AF4" i="4" s="1"/>
  <c r="C4" i="5" s="1"/>
  <c r="AI4" i="5" s="1"/>
  <c r="C4" i="6" s="1"/>
  <c r="AH4" i="6" s="1"/>
  <c r="C4" i="7" l="1"/>
  <c r="AI4" i="7" s="1"/>
  <c r="C4" i="8" l="1"/>
  <c r="AH4" i="8" s="1"/>
  <c r="C4" i="9" l="1"/>
  <c r="AI4" i="9" s="1"/>
  <c r="C4" i="10" l="1"/>
  <c r="AI4" i="10" s="1"/>
  <c r="C4" i="11" l="1"/>
  <c r="AH4" i="11" l="1"/>
  <c r="C4" i="12" s="1"/>
  <c r="AI4" i="12" s="1"/>
  <c r="C4" i="13" s="1"/>
  <c r="AH4" i="13" s="1"/>
  <c r="C4" i="14" l="1"/>
  <c r="AI4" i="14" s="1"/>
  <c r="D2" i="1" l="1"/>
  <c r="E2" i="1" s="1"/>
  <c r="F2" i="1" s="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D3" i="1"/>
  <c r="E3" i="1" s="1"/>
  <c r="F3" i="1" s="1"/>
  <c r="G3" i="1" s="1"/>
  <c r="H3" i="1" s="1"/>
  <c r="I3" i="1" s="1"/>
  <c r="J3" i="1" s="1"/>
  <c r="K3" i="1" s="1"/>
  <c r="L3" i="1" s="1"/>
  <c r="M3" i="1" s="1"/>
  <c r="N3" i="1" s="1"/>
  <c r="O3" i="1" s="1"/>
  <c r="P3" i="1" s="1"/>
  <c r="Q3" i="1" s="1"/>
  <c r="R3" i="1" s="1"/>
  <c r="S3" i="1" s="1"/>
  <c r="T3" i="1" s="1"/>
  <c r="U3" i="1" s="1"/>
  <c r="V3" i="1" s="1"/>
  <c r="W3" i="1" s="1"/>
  <c r="X3" i="1" s="1"/>
  <c r="Y3" i="1" s="1"/>
  <c r="Z3" i="1" s="1"/>
  <c r="AA3" i="1" s="1"/>
  <c r="AB3" i="1" s="1"/>
  <c r="AC3" i="1" s="1"/>
  <c r="AD3" i="1" s="1"/>
  <c r="AE3" i="1" s="1"/>
  <c r="AF3" i="1" s="1"/>
  <c r="AG3" i="1" s="1"/>
  <c r="AH3" i="1" s="1"/>
</calcChain>
</file>

<file path=xl/sharedStrings.xml><?xml version="1.0" encoding="utf-8"?>
<sst xmlns="http://schemas.openxmlformats.org/spreadsheetml/2006/main" count="115" uniqueCount="66">
  <si>
    <t>Mitarbeiter</t>
  </si>
  <si>
    <t>Urlaubsanspruch</t>
  </si>
  <si>
    <t>Resturlaub</t>
  </si>
  <si>
    <t>Arbeitshinweise</t>
  </si>
  <si>
    <t>Anuschka Schwed</t>
  </si>
  <si>
    <t>Peter Klein</t>
  </si>
  <si>
    <t>Urlaubsanspruch 
hier eintragen:</t>
  </si>
  <si>
    <t>Mitarbeiternamen 
hier ändern:</t>
  </si>
  <si>
    <t>Mitarbeitername und Urlaubstage eingeben</t>
  </si>
  <si>
    <t>Bei Fragen zum Urlaubsplaner nutzen Sie einfach eine der folgenden Kontaktmöglichkeiten:</t>
  </si>
  <si>
    <t xml:space="preserve">Schreiben Sie einen Kommentar auf meiner Website </t>
  </si>
  <si>
    <t xml:space="preserve">Schreiben Sie mir eine Email: </t>
  </si>
  <si>
    <t xml:space="preserve">Hinterlassen Sie einen Kommentar auf meiner Facebook-Seite: </t>
  </si>
  <si>
    <t>ü</t>
  </si>
  <si>
    <t>www.Schwed.org</t>
  </si>
  <si>
    <t>info@schwed.org</t>
  </si>
  <si>
    <t>https://www.facebook.com/IT.Training.Schwed/</t>
  </si>
  <si>
    <t>1.       Klicken Sie in den entsprechenden Tabellenbereich</t>
  </si>
  <si>
    <t>2.       Wählen Sie Register Start – Gruppe „Formatvorlagen“ – Befehl „Bedingte Formatierung“</t>
  </si>
  <si>
    <t>3.       Hier wählen Sie den Befehl „Regeln verwalten“</t>
  </si>
  <si>
    <t>4.       Im nachfolgenden Dialogbild sehen Sie 2 Regeln. Die Regel, die Sie anpassen möchten, markieren Sie</t>
  </si>
  <si>
    <t>5.       Wählen Sie danach die Schaltfläche „Regeln bearbeiten“, um die Farbe der Formatierung zu ändern.</t>
  </si>
  <si>
    <t>6.       Bestätigen Sie die Änderung mit OK.</t>
  </si>
  <si>
    <t xml:space="preserve">    Damit werden die Mitarbeiternamen und der Urlaubsanspruch auf alle Tabellenblätter übernommen </t>
  </si>
  <si>
    <t xml:space="preserve">    Der Resturlaub wird automatisch errechnet und grün eingefärbt.</t>
  </si>
  <si>
    <t>Resturlaub 
Vormonat</t>
  </si>
  <si>
    <t>1 = Ganzer Tag Urlaub
0,5 = Halber Tag Urlaub</t>
  </si>
  <si>
    <t>a</t>
  </si>
  <si>
    <t>b</t>
  </si>
  <si>
    <t>c</t>
  </si>
  <si>
    <t>D</t>
  </si>
  <si>
    <t>E</t>
  </si>
  <si>
    <t>D+E</t>
  </si>
  <si>
    <t>m</t>
  </si>
  <si>
    <t>n</t>
  </si>
  <si>
    <t>Jahr</t>
  </si>
  <si>
    <t>Monat</t>
  </si>
  <si>
    <t>Tag</t>
  </si>
  <si>
    <t>Datum</t>
  </si>
  <si>
    <t>Feiertag</t>
  </si>
  <si>
    <t>Neujahr</t>
  </si>
  <si>
    <t>Karfreitag</t>
  </si>
  <si>
    <t>Ostersonntag</t>
  </si>
  <si>
    <t>Ostermontag</t>
  </si>
  <si>
    <t>Tag der Arbeit</t>
  </si>
  <si>
    <t>Chr. Himmelfahrt</t>
  </si>
  <si>
    <t>Pfingstsonntag</t>
  </si>
  <si>
    <t>Pfingstmontag</t>
  </si>
  <si>
    <t>Fronleichnam</t>
  </si>
  <si>
    <t>Mariä Himmelfahrt</t>
  </si>
  <si>
    <t>Nationalfeiertag</t>
  </si>
  <si>
    <t>Allerheiligen</t>
  </si>
  <si>
    <t>Heiligabend</t>
  </si>
  <si>
    <t>1. WH-Feiertag</t>
  </si>
  <si>
    <t>2. WH-Feiertag</t>
  </si>
  <si>
    <t>Sylvester</t>
  </si>
  <si>
    <r>
      <t>2.     </t>
    </r>
    <r>
      <rPr>
        <b/>
        <sz val="11"/>
        <color rgb="FF000000"/>
        <rFont val="Calibri"/>
        <family val="2"/>
      </rPr>
      <t>Ganze und halbe Urlaubstage eintragen:</t>
    </r>
    <r>
      <rPr>
        <sz val="11"/>
        <color rgb="FF000000"/>
        <rFont val="Calibri"/>
        <family val="2"/>
      </rPr>
      <t xml:space="preserve"> 
        Tragen Sie eine 1 für einen ganzen Tag Urlaub ein, halbe Urlaubstage werden mit 0,5 eingetragen.
        </t>
    </r>
    <r>
      <rPr>
        <sz val="11"/>
        <color rgb="FFFF0000"/>
        <rFont val="Calibri"/>
        <family val="2"/>
      </rPr>
      <t>TIPP:
        Sie möchten mehrere Tage Urlaub auf einmal eintragen?
        Markieren Sie zunächst alle Tage im Kalenderblatt, dann tragen Sie z. B. eine 1 ein und schließen die Eingabe mit STRG + Return ab.</t>
    </r>
  </si>
  <si>
    <r>
      <t xml:space="preserve">1.      Tragen Sie jeweils die </t>
    </r>
    <r>
      <rPr>
        <b/>
        <sz val="11"/>
        <color rgb="FF000000"/>
        <rFont val="Calibri"/>
        <family val="2"/>
      </rPr>
      <t>Mitarbeiternamen</t>
    </r>
    <r>
      <rPr>
        <sz val="11"/>
        <color rgb="FF000000"/>
        <rFont val="Calibri"/>
        <family val="2"/>
      </rPr>
      <t xml:space="preserve">  und den entsprechenden </t>
    </r>
    <r>
      <rPr>
        <b/>
        <sz val="11"/>
        <color rgb="FF000000"/>
        <rFont val="Calibri"/>
        <family val="2"/>
      </rPr>
      <t>Urlaubsanspruch</t>
    </r>
    <r>
      <rPr>
        <sz val="11"/>
        <color rgb="FF000000"/>
        <rFont val="Calibri"/>
        <family val="2"/>
      </rPr>
      <t xml:space="preserve"> auf dem Tabellenblatt </t>
    </r>
    <r>
      <rPr>
        <b/>
        <sz val="11"/>
        <color rgb="FF000000"/>
        <rFont val="Calibri"/>
        <family val="2"/>
      </rPr>
      <t>"Mitarbeiter"</t>
    </r>
    <r>
      <rPr>
        <sz val="11"/>
        <color rgb="FF000000"/>
        <rFont val="Calibri"/>
        <family val="2"/>
      </rPr>
      <t xml:space="preserve"> ein.</t>
    </r>
  </si>
  <si>
    <t>Anpassen der Farbe für Sa / So / Feiertage bzw. für Urlaub:</t>
  </si>
  <si>
    <t>Die beiden Bezahlversionen des Excel-Urlaubsplaners enthalten weitere Features:</t>
  </si>
  <si>
    <t>- vollständig auf Ihre Bedürfnisse erweiterbar</t>
  </si>
  <si>
    <t>- Urlaubsübersicht für 20 bzw. bis zu 50 Mitarbeiter</t>
  </si>
  <si>
    <t>- Resturlaub aus dem Vorjahr eintragbar</t>
  </si>
  <si>
    <t>- Jahresübersicht aller Mitarbeiter</t>
  </si>
  <si>
    <r>
      <t xml:space="preserve">3.      </t>
    </r>
    <r>
      <rPr>
        <b/>
        <sz val="11"/>
        <color rgb="FF000000"/>
        <rFont val="Calibri"/>
        <family val="2"/>
      </rPr>
      <t>Feiertage</t>
    </r>
    <r>
      <rPr>
        <sz val="11"/>
        <color rgb="FF000000"/>
        <rFont val="Calibri"/>
        <family val="2"/>
      </rPr>
      <t xml:space="preserve"> werden automatisch berücksichtigt. Bitte kontrollieren Sie die eingetragenen Feiertage und beachten Sie 
         die </t>
    </r>
    <r>
      <rPr>
        <b/>
        <sz val="11"/>
        <color rgb="FF000000"/>
        <rFont val="Calibri"/>
        <family val="2"/>
      </rPr>
      <t>Hinweise auf dem Tabellenblatt "Feiertage"</t>
    </r>
  </si>
  <si>
    <r>
      <t xml:space="preserve">Die Feiertage werden automatisch in den Kalender übernommen. Es können Feiertage gelöscht werden und auch individuelle freie Tage eingetragen werden. 
</t>
    </r>
    <r>
      <rPr>
        <b/>
        <sz val="9"/>
        <color indexed="10"/>
        <rFont val="Arial"/>
        <family val="2"/>
      </rPr>
      <t>Aber Achtung:</t>
    </r>
    <r>
      <rPr>
        <sz val="9"/>
        <rFont val="Arial"/>
        <family val="2"/>
      </rPr>
      <t xml:space="preserve"> Die gelb eingefärbten Feiertage werden automatisch jedes Jahr neu berechnet. Wenn die Werte in den Zellen überschrieben werden, sind die Formeln gelöscht und die Feiertage werden nicht mehr automatisch berechnet.
In den weißen Zellen können individuell freie Tage eingetragen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</si>
</sst>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
    <numFmt numFmtId="165" formatCode="ddd"/>
    <numFmt numFmtId="166" formatCode="mmmm\ yyyy"/>
    <numFmt numFmtId="167" formatCode="0.0"/>
    <numFmt numFmtId="168" formatCode="yyyy"/>
    <numFmt numFmtId="169" formatCode="dddd"/>
  </numFmts>
  <fonts count="27" x14ac:knownFonts="1">
    <font>
      <sz val="11"/>
      <color theme="1"/>
      <name val="Calibri"/>
      <family val="2"/>
      <scheme val="minor"/>
    </font>
    <font>
      <b/>
      <sz val="14"/>
      <color theme="1"/>
      <name val="Calibri"/>
      <family val="2"/>
      <scheme val="minor"/>
    </font>
    <font>
      <u/>
      <sz val="11"/>
      <color theme="10"/>
      <name val="Calibri"/>
      <family val="2"/>
      <scheme val="minor"/>
    </font>
    <font>
      <b/>
      <sz val="14"/>
      <color rgb="FF000000"/>
      <name val="Calibri"/>
      <family val="2"/>
    </font>
    <font>
      <sz val="11"/>
      <color rgb="FF000000"/>
      <name val="Calibri"/>
      <family val="2"/>
    </font>
    <font>
      <sz val="12"/>
      <color theme="1"/>
      <name val="Calibri"/>
      <family val="2"/>
    </font>
    <font>
      <sz val="11"/>
      <color theme="1"/>
      <name val="Calibri"/>
      <family val="2"/>
    </font>
    <font>
      <sz val="11"/>
      <name val="Calibri"/>
      <family val="2"/>
    </font>
    <font>
      <b/>
      <sz val="14"/>
      <name val="Calibri"/>
      <family val="2"/>
    </font>
    <font>
      <sz val="11"/>
      <name val="Calibri"/>
      <family val="2"/>
      <scheme val="minor"/>
    </font>
    <font>
      <b/>
      <sz val="14"/>
      <color theme="6"/>
      <name val="Wingdings"/>
      <charset val="2"/>
    </font>
    <font>
      <b/>
      <sz val="22"/>
      <name val="Calibri"/>
      <family val="2"/>
      <scheme val="minor"/>
    </font>
    <font>
      <b/>
      <sz val="11"/>
      <name val="Calibri"/>
      <family val="2"/>
      <scheme val="minor"/>
    </font>
    <font>
      <b/>
      <sz val="28"/>
      <color rgb="FF7A183F"/>
      <name val="Calibri"/>
      <family val="2"/>
    </font>
    <font>
      <u/>
      <sz val="11"/>
      <color rgb="FF7A183F"/>
      <name val="Calibri"/>
      <family val="2"/>
    </font>
    <font>
      <b/>
      <sz val="11"/>
      <color rgb="FF000000"/>
      <name val="Calibri"/>
      <family val="2"/>
    </font>
    <font>
      <sz val="11"/>
      <color rgb="FFFF0000"/>
      <name val="Calibri"/>
      <family val="2"/>
    </font>
    <font>
      <b/>
      <sz val="11"/>
      <color rgb="FFFF0000"/>
      <name val="Calibri"/>
      <family val="2"/>
      <scheme val="minor"/>
    </font>
    <font>
      <sz val="12"/>
      <name val="Arial"/>
      <family val="2"/>
    </font>
    <font>
      <sz val="10"/>
      <name val="Arial"/>
      <family val="2"/>
    </font>
    <font>
      <sz val="20"/>
      <color indexed="10"/>
      <name val="Arial"/>
      <family val="2"/>
    </font>
    <font>
      <sz val="10"/>
      <color indexed="16"/>
      <name val="Arial"/>
      <family val="2"/>
    </font>
    <font>
      <b/>
      <sz val="8"/>
      <name val="Arial"/>
      <family val="2"/>
    </font>
    <font>
      <sz val="9"/>
      <name val="Arial"/>
      <family val="2"/>
    </font>
    <font>
      <b/>
      <sz val="9"/>
      <color indexed="10"/>
      <name val="Arial"/>
      <family val="2"/>
    </font>
    <font>
      <sz val="9"/>
      <color indexed="16"/>
      <name val="Arial"/>
      <family val="2"/>
    </font>
    <font>
      <b/>
      <sz val="11"/>
      <color theme="1"/>
      <name val="Calibri"/>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0" fontId="2" fillId="0" borderId="0" applyNumberFormat="0" applyFill="0" applyBorder="0" applyAlignment="0" applyProtection="0"/>
  </cellStyleXfs>
  <cellXfs count="106">
    <xf numFmtId="0" fontId="0" fillId="0" borderId="0" xfId="0"/>
    <xf numFmtId="0" fontId="0" fillId="0" borderId="0" xfId="0" applyAlignment="1">
      <alignment horizontal="center"/>
    </xf>
    <xf numFmtId="0" fontId="0" fillId="0" borderId="0" xfId="0" applyFont="1"/>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indent="2"/>
    </xf>
    <xf numFmtId="0" fontId="5" fillId="0" borderId="0" xfId="0" applyFont="1" applyAlignment="1">
      <alignment vertical="center"/>
    </xf>
    <xf numFmtId="0" fontId="4" fillId="0" borderId="0" xfId="0" applyFont="1" applyAlignment="1">
      <alignment horizontal="left" vertical="center" indent="4"/>
    </xf>
    <xf numFmtId="0" fontId="7" fillId="0" borderId="0" xfId="0" applyFont="1" applyAlignment="1">
      <alignment horizontal="left" vertical="center" indent="2"/>
    </xf>
    <xf numFmtId="0" fontId="8" fillId="0" borderId="0" xfId="0" applyFont="1" applyAlignment="1">
      <alignment vertical="center"/>
    </xf>
    <xf numFmtId="0" fontId="9" fillId="0" borderId="0" xfId="0" applyFont="1"/>
    <xf numFmtId="0" fontId="9" fillId="0" borderId="0" xfId="0" applyFont="1" applyAlignment="1">
      <alignment horizontal="left"/>
    </xf>
    <xf numFmtId="0" fontId="10" fillId="0" borderId="0" xfId="0" applyFont="1" applyAlignment="1">
      <alignment horizontal="right" vertical="center"/>
    </xf>
    <xf numFmtId="0" fontId="9" fillId="0" borderId="0" xfId="0" applyFont="1" applyAlignment="1">
      <alignment vertical="center"/>
    </xf>
    <xf numFmtId="0" fontId="6" fillId="0" borderId="0" xfId="0" applyFont="1"/>
    <xf numFmtId="0" fontId="7" fillId="0" borderId="0" xfId="0" applyFont="1"/>
    <xf numFmtId="0" fontId="6"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xf>
    <xf numFmtId="0" fontId="9" fillId="0" borderId="5" xfId="0" applyFont="1" applyBorder="1" applyAlignment="1">
      <alignment horizontal="left"/>
    </xf>
    <xf numFmtId="0" fontId="9" fillId="0" borderId="5" xfId="0" applyFont="1" applyBorder="1"/>
    <xf numFmtId="0" fontId="9" fillId="0" borderId="1" xfId="0" applyFont="1" applyBorder="1" applyAlignment="1">
      <alignment horizontal="left"/>
    </xf>
    <xf numFmtId="0" fontId="9" fillId="0" borderId="2" xfId="0" applyFont="1" applyBorder="1"/>
    <xf numFmtId="165" fontId="12" fillId="0" borderId="7" xfId="0" applyNumberFormat="1" applyFont="1" applyBorder="1" applyAlignment="1">
      <alignment horizontal="center"/>
    </xf>
    <xf numFmtId="165" fontId="12" fillId="0" borderId="8" xfId="0" applyNumberFormat="1" applyFont="1" applyBorder="1" applyAlignment="1">
      <alignment horizontal="center"/>
    </xf>
    <xf numFmtId="165" fontId="12" fillId="0" borderId="9" xfId="0" applyNumberFormat="1" applyFont="1" applyBorder="1" applyAlignment="1">
      <alignment horizontal="center"/>
    </xf>
    <xf numFmtId="0" fontId="12" fillId="0" borderId="3" xfId="0" applyFont="1" applyBorder="1"/>
    <xf numFmtId="0" fontId="12" fillId="0" borderId="4" xfId="0" applyFont="1" applyBorder="1" applyAlignment="1">
      <alignment horizontal="left"/>
    </xf>
    <xf numFmtId="164" fontId="12" fillId="0" borderId="12" xfId="0" applyNumberFormat="1" applyFont="1" applyBorder="1" applyAlignment="1">
      <alignment horizontal="center"/>
    </xf>
    <xf numFmtId="164" fontId="12" fillId="0" borderId="13" xfId="0" applyNumberFormat="1" applyFont="1" applyBorder="1" applyAlignment="1">
      <alignment horizontal="center"/>
    </xf>
    <xf numFmtId="164" fontId="12" fillId="0" borderId="14" xfId="0" applyNumberFormat="1" applyFont="1" applyBorder="1" applyAlignment="1">
      <alignment horizontal="center"/>
    </xf>
    <xf numFmtId="0" fontId="12" fillId="0" borderId="16" xfId="0" applyFont="1" applyBorder="1" applyAlignment="1">
      <alignment horizontal="center"/>
    </xf>
    <xf numFmtId="0" fontId="9" fillId="0" borderId="0" xfId="0" applyFont="1" applyAlignment="1">
      <alignment horizontal="center"/>
    </xf>
    <xf numFmtId="0" fontId="9" fillId="0" borderId="1" xfId="0" applyFont="1" applyBorder="1"/>
    <xf numFmtId="0" fontId="12" fillId="0" borderId="4" xfId="0" applyFont="1" applyBorder="1"/>
    <xf numFmtId="165" fontId="12" fillId="0" borderId="15" xfId="0" applyNumberFormat="1" applyFont="1" applyBorder="1" applyAlignment="1">
      <alignment horizontal="center"/>
    </xf>
    <xf numFmtId="0" fontId="12" fillId="0" borderId="24" xfId="0" applyFont="1" applyBorder="1"/>
    <xf numFmtId="0" fontId="13" fillId="0" borderId="0" xfId="0" applyFont="1" applyAlignment="1">
      <alignment vertical="center"/>
    </xf>
    <xf numFmtId="0" fontId="14" fillId="0" borderId="0" xfId="1" applyFont="1" applyAlignment="1">
      <alignment horizontal="left" vertical="center"/>
    </xf>
    <xf numFmtId="0" fontId="14" fillId="0" borderId="0" xfId="1" applyFont="1" applyAlignment="1">
      <alignment vertical="center"/>
    </xf>
    <xf numFmtId="0" fontId="14" fillId="0" borderId="0" xfId="1" applyFont="1" applyAlignment="1">
      <alignment horizontal="righ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167" fontId="9" fillId="0" borderId="17" xfId="0" applyNumberFormat="1" applyFont="1" applyBorder="1" applyAlignment="1">
      <alignment horizontal="center" vertical="center"/>
    </xf>
    <xf numFmtId="167" fontId="9" fillId="0" borderId="27" xfId="0" applyNumberFormat="1" applyFont="1" applyBorder="1" applyAlignment="1">
      <alignment horizontal="center" vertical="center"/>
    </xf>
    <xf numFmtId="167" fontId="9" fillId="0" borderId="5" xfId="0" applyNumberFormat="1" applyFont="1" applyBorder="1"/>
    <xf numFmtId="167" fontId="9" fillId="0" borderId="2" xfId="0" applyNumberFormat="1" applyFont="1" applyBorder="1"/>
    <xf numFmtId="167" fontId="9" fillId="0" borderId="18" xfId="0" applyNumberFormat="1" applyFont="1" applyBorder="1" applyAlignment="1">
      <alignment horizontal="center" vertical="center"/>
    </xf>
    <xf numFmtId="167" fontId="9" fillId="0" borderId="21" xfId="0" applyNumberFormat="1" applyFont="1" applyBorder="1" applyAlignment="1">
      <alignment horizontal="center" vertical="center"/>
    </xf>
    <xf numFmtId="167" fontId="9" fillId="0" borderId="23" xfId="0" applyNumberFormat="1" applyFont="1" applyBorder="1" applyAlignment="1">
      <alignment horizontal="center" vertical="center"/>
    </xf>
    <xf numFmtId="167" fontId="9" fillId="0" borderId="0" xfId="0" applyNumberFormat="1" applyFont="1"/>
    <xf numFmtId="167" fontId="12" fillId="0" borderId="6" xfId="0" applyNumberFormat="1" applyFont="1" applyBorder="1" applyAlignment="1">
      <alignment horizontal="center" wrapText="1"/>
    </xf>
    <xf numFmtId="0" fontId="15" fillId="0" borderId="0" xfId="0" applyFont="1" applyAlignment="1">
      <alignment horizontal="left" vertical="center" indent="4"/>
    </xf>
    <xf numFmtId="167" fontId="9" fillId="0" borderId="0" xfId="0" applyNumberFormat="1" applyFont="1" applyAlignment="1">
      <alignment vertical="center"/>
    </xf>
    <xf numFmtId="167" fontId="9" fillId="0" borderId="0" xfId="0" applyNumberFormat="1" applyFont="1" applyAlignment="1">
      <alignment horizontal="center"/>
    </xf>
    <xf numFmtId="14" fontId="9" fillId="0" borderId="0" xfId="0" applyNumberFormat="1" applyFont="1"/>
    <xf numFmtId="0" fontId="9" fillId="0" borderId="28" xfId="0" applyFont="1" applyBorder="1" applyAlignment="1">
      <alignment horizontal="center"/>
    </xf>
    <xf numFmtId="0" fontId="9" fillId="0" borderId="27" xfId="0" applyFont="1" applyBorder="1" applyAlignment="1">
      <alignment horizontal="center"/>
    </xf>
    <xf numFmtId="0" fontId="18" fillId="0" borderId="0" xfId="0" applyFont="1" applyFill="1" applyProtection="1">
      <protection locked="0"/>
    </xf>
    <xf numFmtId="0" fontId="19" fillId="0" borderId="0" xfId="0" applyFont="1" applyFill="1" applyProtection="1">
      <protection locked="0"/>
    </xf>
    <xf numFmtId="0" fontId="21" fillId="0" borderId="0" xfId="0" applyFont="1" applyFill="1" applyProtection="1">
      <protection locked="0"/>
    </xf>
    <xf numFmtId="14" fontId="18" fillId="0" borderId="0" xfId="0" applyNumberFormat="1" applyFont="1" applyFill="1" applyProtection="1">
      <protection locked="0"/>
    </xf>
    <xf numFmtId="0" fontId="18" fillId="0" borderId="32" xfId="0" applyFont="1" applyFill="1" applyBorder="1" applyProtection="1">
      <protection locked="0" hidden="1"/>
    </xf>
    <xf numFmtId="0" fontId="18" fillId="0" borderId="32" xfId="0" applyNumberFormat="1" applyFont="1" applyFill="1" applyBorder="1" applyProtection="1">
      <protection locked="0" hidden="1"/>
    </xf>
    <xf numFmtId="0" fontId="18" fillId="0" borderId="32" xfId="0" applyFont="1" applyFill="1" applyBorder="1" applyAlignment="1" applyProtection="1">
      <alignment horizontal="right"/>
      <protection locked="0" hidden="1"/>
    </xf>
    <xf numFmtId="14" fontId="22" fillId="2" borderId="7" xfId="0" applyNumberFormat="1" applyFont="1" applyFill="1" applyBorder="1" applyAlignment="1" applyProtection="1">
      <alignment horizontal="center" vertical="center"/>
      <protection locked="0" hidden="1"/>
    </xf>
    <xf numFmtId="14" fontId="22" fillId="2" borderId="33" xfId="0" applyNumberFormat="1" applyFont="1" applyFill="1" applyBorder="1" applyAlignment="1" applyProtection="1">
      <alignment horizontal="center" vertical="center"/>
      <protection locked="0" hidden="1"/>
    </xf>
    <xf numFmtId="0" fontId="22" fillId="2" borderId="8" xfId="0" applyFont="1" applyFill="1" applyBorder="1" applyAlignment="1" applyProtection="1">
      <alignment horizontal="center" vertical="center"/>
      <protection locked="0" hidden="1"/>
    </xf>
    <xf numFmtId="14" fontId="23" fillId="3" borderId="7" xfId="0" applyNumberFormat="1" applyFont="1" applyFill="1" applyBorder="1" applyAlignment="1" applyProtection="1">
      <alignment horizontal="center" vertical="center"/>
      <protection locked="0" hidden="1"/>
    </xf>
    <xf numFmtId="169" fontId="23" fillId="3" borderId="33" xfId="0" applyNumberFormat="1" applyFont="1" applyFill="1" applyBorder="1" applyAlignment="1" applyProtection="1">
      <alignment horizontal="center" vertical="center"/>
      <protection locked="0" hidden="1"/>
    </xf>
    <xf numFmtId="0" fontId="23" fillId="4" borderId="8" xfId="0" applyFont="1" applyFill="1" applyBorder="1" applyAlignment="1" applyProtection="1">
      <alignment vertical="center"/>
      <protection locked="0" hidden="1"/>
    </xf>
    <xf numFmtId="0" fontId="23"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14" fontId="23" fillId="3" borderId="34" xfId="0" applyNumberFormat="1" applyFont="1" applyFill="1" applyBorder="1" applyAlignment="1" applyProtection="1">
      <alignment horizontal="center" vertical="center"/>
      <protection locked="0" hidden="1"/>
    </xf>
    <xf numFmtId="169" fontId="23" fillId="3" borderId="35" xfId="0" applyNumberFormat="1" applyFont="1" applyFill="1" applyBorder="1" applyAlignment="1" applyProtection="1">
      <alignment horizontal="center" vertical="center"/>
      <protection locked="0" hidden="1"/>
    </xf>
    <xf numFmtId="0" fontId="23" fillId="4" borderId="36" xfId="0" applyFont="1" applyFill="1" applyBorder="1" applyAlignment="1" applyProtection="1">
      <alignment vertical="center"/>
      <protection locked="0"/>
    </xf>
    <xf numFmtId="0" fontId="23" fillId="0" borderId="0" xfId="0" applyFont="1" applyFill="1" applyAlignment="1" applyProtection="1">
      <alignment horizontal="center" vertical="center"/>
      <protection locked="0"/>
    </xf>
    <xf numFmtId="0" fontId="23" fillId="0" borderId="0" xfId="0" applyFont="1" applyFill="1" applyBorder="1" applyAlignment="1" applyProtection="1">
      <alignment vertical="top" wrapText="1"/>
      <protection locked="0"/>
    </xf>
    <xf numFmtId="0" fontId="18" fillId="0" borderId="0" xfId="0" applyFont="1" applyFill="1" applyBorder="1" applyAlignment="1" applyProtection="1">
      <alignment vertical="top" wrapText="1"/>
      <protection locked="0"/>
    </xf>
    <xf numFmtId="14" fontId="19" fillId="0" borderId="0" xfId="0" applyNumberFormat="1" applyFont="1" applyFill="1" applyProtection="1">
      <protection locked="0"/>
    </xf>
    <xf numFmtId="167" fontId="9" fillId="0" borderId="10" xfId="0" applyNumberFormat="1" applyFont="1" applyFill="1" applyBorder="1" applyAlignment="1" applyProtection="1">
      <alignment horizontal="center" vertical="center"/>
      <protection locked="0"/>
    </xf>
    <xf numFmtId="167" fontId="9" fillId="0" borderId="11" xfId="0" applyNumberFormat="1" applyFont="1" applyFill="1" applyBorder="1" applyAlignment="1" applyProtection="1">
      <alignment horizontal="center" vertical="center"/>
      <protection locked="0"/>
    </xf>
    <xf numFmtId="167" fontId="9" fillId="0" borderId="11" xfId="0" applyNumberFormat="1" applyFont="1" applyBorder="1" applyAlignment="1" applyProtection="1">
      <alignment horizontal="center" vertical="center"/>
      <protection locked="0"/>
    </xf>
    <xf numFmtId="167" fontId="9" fillId="0" borderId="25" xfId="0" applyNumberFormat="1" applyFont="1" applyFill="1" applyBorder="1" applyAlignment="1" applyProtection="1">
      <alignment horizontal="center" vertical="center"/>
      <protection locked="0"/>
    </xf>
    <xf numFmtId="167" fontId="9" fillId="0" borderId="26" xfId="0" applyNumberFormat="1" applyFont="1" applyFill="1" applyBorder="1" applyAlignment="1" applyProtection="1">
      <alignment horizontal="center" vertical="center"/>
      <protection locked="0"/>
    </xf>
    <xf numFmtId="167" fontId="9" fillId="0" borderId="26" xfId="0" applyNumberFormat="1" applyFont="1" applyBorder="1" applyAlignment="1" applyProtection="1">
      <alignment horizontal="center" vertical="center"/>
      <protection locked="0"/>
    </xf>
    <xf numFmtId="0" fontId="6" fillId="0" borderId="0" xfId="0" quotePrefix="1" applyFont="1"/>
    <xf numFmtId="0" fontId="26" fillId="0" borderId="0" xfId="0" applyFont="1"/>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4" fontId="23" fillId="5" borderId="34" xfId="0" applyNumberFormat="1" applyFont="1" applyFill="1" applyBorder="1" applyAlignment="1" applyProtection="1">
      <alignment horizontal="center" vertical="center"/>
      <protection locked="0" hidden="1"/>
    </xf>
    <xf numFmtId="169" fontId="23" fillId="5" borderId="35" xfId="0" applyNumberFormat="1" applyFont="1" applyFill="1" applyBorder="1" applyAlignment="1" applyProtection="1">
      <alignment horizontal="center" vertical="center"/>
      <protection locked="0" hidden="1"/>
    </xf>
    <xf numFmtId="0" fontId="23" fillId="5" borderId="37" xfId="0" applyFont="1" applyFill="1" applyBorder="1" applyAlignment="1" applyProtection="1">
      <alignment vertical="center"/>
      <protection locked="0"/>
    </xf>
    <xf numFmtId="0" fontId="23" fillId="5" borderId="13" xfId="0" applyFont="1" applyFill="1" applyBorder="1" applyAlignment="1" applyProtection="1">
      <alignment vertical="center"/>
      <protection locked="0"/>
    </xf>
    <xf numFmtId="0" fontId="4" fillId="0" borderId="0" xfId="0" applyFont="1" applyAlignment="1">
      <alignment horizontal="left" vertical="center" wrapText="1" indent="2"/>
    </xf>
    <xf numFmtId="0" fontId="4" fillId="0" borderId="0" xfId="0" applyFont="1" applyAlignment="1">
      <alignment horizontal="left" vertical="center" wrapText="1"/>
    </xf>
    <xf numFmtId="168" fontId="20" fillId="2" borderId="29" xfId="0" applyNumberFormat="1" applyFont="1" applyFill="1" applyBorder="1" applyAlignment="1" applyProtection="1">
      <alignment horizontal="center" vertical="center"/>
      <protection locked="0"/>
    </xf>
    <xf numFmtId="168" fontId="20" fillId="2" borderId="30" xfId="0" applyNumberFormat="1" applyFont="1" applyFill="1" applyBorder="1" applyAlignment="1" applyProtection="1">
      <alignment horizontal="center" vertical="center"/>
      <protection locked="0"/>
    </xf>
    <xf numFmtId="168" fontId="20" fillId="2" borderId="31"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wrapText="1"/>
      <protection locked="0"/>
    </xf>
    <xf numFmtId="166" fontId="11" fillId="0" borderId="5" xfId="0" applyNumberFormat="1" applyFont="1" applyBorder="1" applyAlignment="1">
      <alignment horizontal="center" vertical="center"/>
    </xf>
    <xf numFmtId="0" fontId="17" fillId="0" borderId="5" xfId="0" applyFont="1" applyBorder="1" applyAlignment="1">
      <alignment horizontal="center" wrapText="1"/>
    </xf>
  </cellXfs>
  <cellStyles count="2">
    <cellStyle name="Link" xfId="1" builtinId="8"/>
    <cellStyle name="Standard" xfId="0" builtinId="0"/>
  </cellStyles>
  <dxfs count="40">
    <dxf>
      <fill>
        <patternFill>
          <bgColor theme="6" tint="0.39994506668294322"/>
        </patternFill>
      </fill>
    </dxf>
    <dxf>
      <fill>
        <patternFill>
          <bgColor theme="9" tint="0.79998168889431442"/>
        </patternFill>
      </fill>
    </dxf>
    <dxf>
      <fill>
        <patternFill>
          <bgColor theme="9" tint="0.79998168889431442"/>
        </patternFill>
      </fill>
    </dxf>
    <dxf>
      <fill>
        <patternFill>
          <bgColor theme="6" tint="0.39994506668294322"/>
        </patternFill>
      </fill>
    </dxf>
    <dxf>
      <fill>
        <patternFill>
          <bgColor theme="9" tint="0.79998168889431442"/>
        </patternFill>
      </fill>
    </dxf>
    <dxf>
      <fill>
        <patternFill>
          <bgColor theme="9" tint="0.79998168889431442"/>
        </patternFill>
      </fill>
    </dxf>
    <dxf>
      <fill>
        <patternFill>
          <bgColor theme="6" tint="0.39994506668294322"/>
        </patternFill>
      </fill>
    </dxf>
    <dxf>
      <fill>
        <patternFill>
          <bgColor theme="9" tint="0.79998168889431442"/>
        </patternFill>
      </fill>
    </dxf>
    <dxf>
      <fill>
        <patternFill>
          <bgColor theme="9" tint="0.79998168889431442"/>
        </patternFill>
      </fill>
    </dxf>
    <dxf>
      <fill>
        <patternFill>
          <bgColor theme="6"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39994506668294322"/>
        </patternFill>
      </fill>
    </dxf>
    <dxf>
      <fill>
        <patternFill>
          <bgColor theme="9" tint="0.79998168889431442"/>
        </patternFill>
      </fill>
    </dxf>
    <dxf>
      <fill>
        <patternFill>
          <bgColor theme="9" tint="0.79998168889431442"/>
        </patternFill>
      </fill>
    </dxf>
    <dxf>
      <fill>
        <patternFill>
          <bgColor theme="6" tint="0.39994506668294322"/>
        </patternFill>
      </fill>
    </dxf>
    <dxf>
      <fill>
        <patternFill>
          <bgColor theme="6"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39994506668294322"/>
        </patternFill>
      </fill>
    </dxf>
    <dxf>
      <fill>
        <patternFill>
          <bgColor theme="6"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39994506668294322"/>
        </patternFill>
      </fill>
    </dxf>
    <dxf>
      <fill>
        <patternFill>
          <bgColor theme="9" tint="0.79998168889431442"/>
        </patternFill>
      </fill>
    </dxf>
    <dxf>
      <fill>
        <patternFill>
          <bgColor theme="9" tint="0.79998168889431442"/>
        </patternFill>
      </fill>
    </dxf>
    <dxf>
      <fill>
        <patternFill>
          <bgColor theme="6" tint="0.39994506668294322"/>
        </patternFill>
      </fill>
    </dxf>
    <dxf>
      <fill>
        <patternFill>
          <bgColor theme="9" tint="0.79998168889431442"/>
        </patternFill>
      </fill>
    </dxf>
    <dxf>
      <fill>
        <patternFill>
          <bgColor theme="9" tint="0.79998168889431442"/>
        </patternFill>
      </fill>
    </dxf>
    <dxf>
      <fill>
        <patternFill>
          <bgColor theme="6" tint="0.39994506668294322"/>
        </patternFill>
      </fill>
    </dxf>
    <dxf>
      <alignment horizontal="center"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font>
        <b/>
        <strike val="0"/>
        <outline val="0"/>
        <shadow val="0"/>
        <u val="none"/>
        <vertAlign val="baseline"/>
        <sz val="14"/>
        <color theme="1"/>
        <name val="Calibri"/>
        <scheme val="minor"/>
      </font>
      <alignment horizontal="general" vertical="center" textRotation="0" wrapText="0" indent="0" justifyLastLine="0" shrinkToFit="0" readingOrder="0"/>
    </dxf>
  </dxfs>
  <tableStyles count="0" defaultTableStyle="TableStyleMedium2" defaultPivotStyle="PivotStyleLight16"/>
  <colors>
    <mruColors>
      <color rgb="FF7A18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hyperlink" Target="https://elopage.com/s/MS-Office-Training/excel-urlaubsplaner-fuer-bis-zu-20-mitarbeiter" TargetMode="External"/><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hyperlink" Target="https://elopage.com/s/MS-Office-Training/kopie-von-excel-urlaubsplaner-fuer-bis-zu-50-mitarbeiter" TargetMode="External"/><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https://elopage.com/s/MS-Office-Training/excel-urlaubsplaner-fuer-bis-zu-20-mitarbeiter" TargetMode="External"/><Relationship Id="rId7"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hyperlink" Target="https://elopage.com/s/MS-Office-Training/kopie-von-excel-urlaubsplaner-fuer-bis-zu-50-mitarbeiter" TargetMode="External"/><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7</xdr:col>
      <xdr:colOff>166376</xdr:colOff>
      <xdr:row>0</xdr:row>
      <xdr:rowOff>0</xdr:rowOff>
    </xdr:from>
    <xdr:to>
      <xdr:col>9</xdr:col>
      <xdr:colOff>140395</xdr:colOff>
      <xdr:row>3</xdr:row>
      <xdr:rowOff>186231</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069200" y="0"/>
          <a:ext cx="1498019" cy="1583231"/>
        </a:xfrm>
        <a:prstGeom prst="rect">
          <a:avLst/>
        </a:prstGeom>
      </xdr:spPr>
    </xdr:pic>
    <xdr:clientData/>
  </xdr:twoCellAnchor>
  <xdr:twoCellAnchor editAs="oneCell">
    <xdr:from>
      <xdr:col>4</xdr:col>
      <xdr:colOff>546847</xdr:colOff>
      <xdr:row>0</xdr:row>
      <xdr:rowOff>125505</xdr:rowOff>
    </xdr:from>
    <xdr:to>
      <xdr:col>7</xdr:col>
      <xdr:colOff>246530</xdr:colOff>
      <xdr:row>0</xdr:row>
      <xdr:rowOff>754155</xdr:rowOff>
    </xdr:to>
    <xdr:pic>
      <xdr:nvPicPr>
        <xdr:cNvPr id="3" name="Grafik 2">
          <a:extLst>
            <a:ext uri="{FF2B5EF4-FFF2-40B4-BE49-F238E27FC236}">
              <a16:creationId xmlns:a16="http://schemas.microsoft.com/office/drawing/2014/main" id="{4E6AED33-07EE-4842-8A43-EAB49564D5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4760259" y="125505"/>
          <a:ext cx="1905000" cy="628650"/>
        </a:xfrm>
        <a:prstGeom prst="rect">
          <a:avLst/>
        </a:prstGeom>
      </xdr:spPr>
    </xdr:pic>
    <xdr:clientData/>
  </xdr:twoCellAnchor>
  <xdr:twoCellAnchor>
    <xdr:from>
      <xdr:col>12</xdr:col>
      <xdr:colOff>457200</xdr:colOff>
      <xdr:row>0</xdr:row>
      <xdr:rowOff>717178</xdr:rowOff>
    </xdr:from>
    <xdr:to>
      <xdr:col>16</xdr:col>
      <xdr:colOff>233082</xdr:colOff>
      <xdr:row>7</xdr:row>
      <xdr:rowOff>29225</xdr:rowOff>
    </xdr:to>
    <xdr:grpSp>
      <xdr:nvGrpSpPr>
        <xdr:cNvPr id="6" name="Gruppieren 5">
          <a:extLst>
            <a:ext uri="{FF2B5EF4-FFF2-40B4-BE49-F238E27FC236}">
              <a16:creationId xmlns:a16="http://schemas.microsoft.com/office/drawing/2014/main" id="{E559A9C9-D901-459D-A04D-F39F5600D8B9}"/>
            </a:ext>
          </a:extLst>
        </xdr:cNvPr>
        <xdr:cNvGrpSpPr/>
      </xdr:nvGrpSpPr>
      <xdr:grpSpPr>
        <a:xfrm>
          <a:off x="10596282" y="717178"/>
          <a:ext cx="2752165" cy="2880000"/>
          <a:chOff x="510986" y="1335742"/>
          <a:chExt cx="3289973" cy="3783529"/>
        </a:xfrm>
      </xdr:grpSpPr>
      <xdr:pic>
        <xdr:nvPicPr>
          <xdr:cNvPr id="7" name="Grafik 6">
            <a:hlinkClick xmlns:r="http://schemas.openxmlformats.org/officeDocument/2006/relationships" r:id="rId3"/>
            <a:extLst>
              <a:ext uri="{FF2B5EF4-FFF2-40B4-BE49-F238E27FC236}">
                <a16:creationId xmlns:a16="http://schemas.microsoft.com/office/drawing/2014/main" id="{B7B8A96B-08B5-4A60-B26A-DC0A5A38D7EE}"/>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510988" y="2303929"/>
            <a:ext cx="3289971" cy="2815342"/>
          </a:xfrm>
          <a:prstGeom prst="rect">
            <a:avLst/>
          </a:prstGeom>
          <a:ln>
            <a:noFill/>
          </a:ln>
          <a:effectLst>
            <a:outerShdw blurRad="292100" dist="139700" dir="2700000" algn="tl" rotWithShape="0">
              <a:srgbClr val="333333">
                <a:alpha val="65000"/>
              </a:srgbClr>
            </a:outerShdw>
          </a:effectLst>
        </xdr:spPr>
      </xdr:pic>
      <xdr:pic>
        <xdr:nvPicPr>
          <xdr:cNvPr id="8" name="Grafik 7">
            <a:hlinkClick xmlns:r="http://schemas.openxmlformats.org/officeDocument/2006/relationships" r:id="rId3"/>
            <a:extLst>
              <a:ext uri="{FF2B5EF4-FFF2-40B4-BE49-F238E27FC236}">
                <a16:creationId xmlns:a16="http://schemas.microsoft.com/office/drawing/2014/main" id="{815CC291-0C6A-4A14-B971-391462D33A94}"/>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l="-548"/>
          <a:stretch/>
        </xdr:blipFill>
        <xdr:spPr>
          <a:xfrm>
            <a:off x="510986" y="1335742"/>
            <a:ext cx="3289971" cy="932329"/>
          </a:xfrm>
          <a:prstGeom prst="rect">
            <a:avLst/>
          </a:prstGeom>
          <a:ln>
            <a:noFill/>
          </a:ln>
          <a:effectLst>
            <a:outerShdw blurRad="292100" dist="139700" dir="2700000" algn="tl" rotWithShape="0">
              <a:srgbClr val="333333">
                <a:alpha val="65000"/>
              </a:srgbClr>
            </a:outerShdw>
          </a:effectLst>
        </xdr:spPr>
      </xdr:pic>
    </xdr:grpSp>
    <xdr:clientData/>
  </xdr:twoCellAnchor>
  <xdr:twoCellAnchor>
    <xdr:from>
      <xdr:col>16</xdr:col>
      <xdr:colOff>439268</xdr:colOff>
      <xdr:row>0</xdr:row>
      <xdr:rowOff>744070</xdr:rowOff>
    </xdr:from>
    <xdr:to>
      <xdr:col>20</xdr:col>
      <xdr:colOff>216986</xdr:colOff>
      <xdr:row>7</xdr:row>
      <xdr:rowOff>56117</xdr:rowOff>
    </xdr:to>
    <xdr:grpSp>
      <xdr:nvGrpSpPr>
        <xdr:cNvPr id="9" name="Gruppieren 8">
          <a:extLst>
            <a:ext uri="{FF2B5EF4-FFF2-40B4-BE49-F238E27FC236}">
              <a16:creationId xmlns:a16="http://schemas.microsoft.com/office/drawing/2014/main" id="{1690795B-C56B-4DB5-8293-70F1BA0F08E9}"/>
            </a:ext>
          </a:extLst>
        </xdr:cNvPr>
        <xdr:cNvGrpSpPr/>
      </xdr:nvGrpSpPr>
      <xdr:grpSpPr>
        <a:xfrm>
          <a:off x="13554633" y="744070"/>
          <a:ext cx="2754000" cy="2880000"/>
          <a:chOff x="4096865" y="1362637"/>
          <a:chExt cx="3377442" cy="3765599"/>
        </a:xfrm>
      </xdr:grpSpPr>
      <xdr:pic>
        <xdr:nvPicPr>
          <xdr:cNvPr id="10" name="Grafik 9">
            <a:hlinkClick xmlns:r="http://schemas.openxmlformats.org/officeDocument/2006/relationships" r:id="rId6"/>
            <a:extLst>
              <a:ext uri="{FF2B5EF4-FFF2-40B4-BE49-F238E27FC236}">
                <a16:creationId xmlns:a16="http://schemas.microsoft.com/office/drawing/2014/main" id="{BCAAD271-048D-4E18-B174-57587C8A9956}"/>
              </a:ext>
            </a:extLst>
          </xdr:cNvPr>
          <xdr:cNvPicPr>
            <a:picLocks noChangeAspect="1"/>
          </xdr:cNvPicPr>
        </xdr:nvPicPr>
        <xdr:blipFill rotWithShape="1">
          <a:blip xmlns:r="http://schemas.openxmlformats.org/officeDocument/2006/relationships" r:embed="rId7" cstate="screen">
            <a:extLst>
              <a:ext uri="{28A0092B-C50C-407E-A947-70E740481C1C}">
                <a14:useLocalDpi xmlns:a14="http://schemas.microsoft.com/office/drawing/2010/main"/>
              </a:ext>
            </a:extLst>
          </a:blip>
          <a:srcRect/>
          <a:stretch/>
        </xdr:blipFill>
        <xdr:spPr>
          <a:xfrm>
            <a:off x="4096865" y="2357718"/>
            <a:ext cx="3350544" cy="2770518"/>
          </a:xfrm>
          <a:prstGeom prst="rect">
            <a:avLst/>
          </a:prstGeom>
          <a:ln>
            <a:noFill/>
          </a:ln>
          <a:effectLst>
            <a:outerShdw blurRad="292100" dist="139700" dir="2700000" algn="tl" rotWithShape="0">
              <a:srgbClr val="333333">
                <a:alpha val="65000"/>
              </a:srgbClr>
            </a:outerShdw>
          </a:effectLst>
        </xdr:spPr>
      </xdr:pic>
      <xdr:pic>
        <xdr:nvPicPr>
          <xdr:cNvPr id="12" name="Grafik 11">
            <a:hlinkClick xmlns:r="http://schemas.openxmlformats.org/officeDocument/2006/relationships" r:id="rId6"/>
            <a:extLst>
              <a:ext uri="{FF2B5EF4-FFF2-40B4-BE49-F238E27FC236}">
                <a16:creationId xmlns:a16="http://schemas.microsoft.com/office/drawing/2014/main" id="{8F8D244C-EDDF-4494-8413-4D5E8036C1C3}"/>
              </a:ext>
            </a:extLst>
          </xdr:cNvPr>
          <xdr:cNvPicPr>
            <a:picLocks noChangeAspect="1"/>
          </xdr:cNvPicPr>
        </xdr:nvPicPr>
        <xdr:blipFill rotWithShape="1">
          <a:blip xmlns:r="http://schemas.openxmlformats.org/officeDocument/2006/relationships" r:embed="rId8" cstate="screen">
            <a:extLst>
              <a:ext uri="{28A0092B-C50C-407E-A947-70E740481C1C}">
                <a14:useLocalDpi xmlns:a14="http://schemas.microsoft.com/office/drawing/2010/main"/>
              </a:ext>
            </a:extLst>
          </a:blip>
          <a:srcRect/>
          <a:stretch/>
        </xdr:blipFill>
        <xdr:spPr>
          <a:xfrm>
            <a:off x="4123763" y="1362637"/>
            <a:ext cx="3350544" cy="941295"/>
          </a:xfrm>
          <a:prstGeom prst="rect">
            <a:avLst/>
          </a:prstGeom>
          <a:ln>
            <a:noFill/>
          </a:ln>
          <a:effectLst>
            <a:outerShdw blurRad="292100" dist="139700" dir="2700000" algn="tl" rotWithShape="0">
              <a:srgbClr val="333333">
                <a:alpha val="65000"/>
              </a:srgbClr>
            </a:outerShdw>
          </a:effec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22940</xdr:colOff>
      <xdr:row>0</xdr:row>
      <xdr:rowOff>833717</xdr:rowOff>
    </xdr:from>
    <xdr:to>
      <xdr:col>11</xdr:col>
      <xdr:colOff>741030</xdr:colOff>
      <xdr:row>6</xdr:row>
      <xdr:rowOff>428277</xdr:rowOff>
    </xdr:to>
    <xdr:pic>
      <xdr:nvPicPr>
        <xdr:cNvPr id="2" name="Grafik 1">
          <a:extLst>
            <a:ext uri="{FF2B5EF4-FFF2-40B4-BE49-F238E27FC236}">
              <a16:creationId xmlns:a16="http://schemas.microsoft.com/office/drawing/2014/main" id="{BA7C8567-5EF0-4FAC-A9FB-7F992E98EB9C}"/>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8673881" y="833717"/>
          <a:ext cx="1462161" cy="1575760"/>
        </a:xfrm>
        <a:prstGeom prst="rect">
          <a:avLst/>
        </a:prstGeom>
      </xdr:spPr>
    </xdr:pic>
    <xdr:clientData/>
  </xdr:twoCellAnchor>
  <xdr:twoCellAnchor editAs="oneCell">
    <xdr:from>
      <xdr:col>9</xdr:col>
      <xdr:colOff>224117</xdr:colOff>
      <xdr:row>0</xdr:row>
      <xdr:rowOff>125505</xdr:rowOff>
    </xdr:from>
    <xdr:to>
      <xdr:col>11</xdr:col>
      <xdr:colOff>640976</xdr:colOff>
      <xdr:row>0</xdr:row>
      <xdr:rowOff>754155</xdr:rowOff>
    </xdr:to>
    <xdr:pic>
      <xdr:nvPicPr>
        <xdr:cNvPr id="3" name="Grafik 2">
          <a:extLst>
            <a:ext uri="{FF2B5EF4-FFF2-40B4-BE49-F238E27FC236}">
              <a16:creationId xmlns:a16="http://schemas.microsoft.com/office/drawing/2014/main" id="{E43F2450-1477-4146-A1D5-ADD856D8D6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8130988" y="125505"/>
          <a:ext cx="1905000" cy="628650"/>
        </a:xfrm>
        <a:prstGeom prst="rect">
          <a:avLst/>
        </a:prstGeom>
      </xdr:spPr>
    </xdr:pic>
    <xdr:clientData/>
  </xdr:twoCellAnchor>
  <xdr:twoCellAnchor>
    <xdr:from>
      <xdr:col>0</xdr:col>
      <xdr:colOff>510986</xdr:colOff>
      <xdr:row>2</xdr:row>
      <xdr:rowOff>179295</xdr:rowOff>
    </xdr:from>
    <xdr:to>
      <xdr:col>3</xdr:col>
      <xdr:colOff>1246018</xdr:colOff>
      <xdr:row>12</xdr:row>
      <xdr:rowOff>170753</xdr:rowOff>
    </xdr:to>
    <xdr:grpSp>
      <xdr:nvGrpSpPr>
        <xdr:cNvPr id="11" name="Gruppieren 10">
          <a:extLst>
            <a:ext uri="{FF2B5EF4-FFF2-40B4-BE49-F238E27FC236}">
              <a16:creationId xmlns:a16="http://schemas.microsoft.com/office/drawing/2014/main" id="{A8DE83AA-13EB-4E60-88C3-600281CD181D}"/>
            </a:ext>
          </a:extLst>
        </xdr:cNvPr>
        <xdr:cNvGrpSpPr/>
      </xdr:nvGrpSpPr>
      <xdr:grpSpPr>
        <a:xfrm>
          <a:off x="510986" y="1335742"/>
          <a:ext cx="3289973" cy="3783529"/>
          <a:chOff x="510986" y="1335742"/>
          <a:chExt cx="3289973" cy="3783529"/>
        </a:xfrm>
      </xdr:grpSpPr>
      <xdr:pic>
        <xdr:nvPicPr>
          <xdr:cNvPr id="4" name="Grafik 3">
            <a:hlinkClick xmlns:r="http://schemas.openxmlformats.org/officeDocument/2006/relationships" r:id="rId3"/>
            <a:extLst>
              <a:ext uri="{FF2B5EF4-FFF2-40B4-BE49-F238E27FC236}">
                <a16:creationId xmlns:a16="http://schemas.microsoft.com/office/drawing/2014/main" id="{F2234C8B-A0B5-467D-8A86-59BD178214CB}"/>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510988" y="2303929"/>
            <a:ext cx="3289971" cy="2815342"/>
          </a:xfrm>
          <a:prstGeom prst="rect">
            <a:avLst/>
          </a:prstGeom>
          <a:ln>
            <a:noFill/>
          </a:ln>
          <a:effectLst>
            <a:outerShdw blurRad="292100" dist="139700" dir="2700000" algn="tl" rotWithShape="0">
              <a:srgbClr val="333333">
                <a:alpha val="65000"/>
              </a:srgbClr>
            </a:outerShdw>
          </a:effectLst>
        </xdr:spPr>
      </xdr:pic>
      <xdr:pic>
        <xdr:nvPicPr>
          <xdr:cNvPr id="7" name="Grafik 6">
            <a:hlinkClick xmlns:r="http://schemas.openxmlformats.org/officeDocument/2006/relationships" r:id="rId3"/>
            <a:extLst>
              <a:ext uri="{FF2B5EF4-FFF2-40B4-BE49-F238E27FC236}">
                <a16:creationId xmlns:a16="http://schemas.microsoft.com/office/drawing/2014/main" id="{574E9C4C-81DB-404B-BD0F-F0B3CCA7925D}"/>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l="-548"/>
          <a:stretch/>
        </xdr:blipFill>
        <xdr:spPr>
          <a:xfrm>
            <a:off x="510986" y="1335742"/>
            <a:ext cx="3289971" cy="932329"/>
          </a:xfrm>
          <a:prstGeom prst="rect">
            <a:avLst/>
          </a:prstGeom>
          <a:ln>
            <a:noFill/>
          </a:ln>
          <a:effectLst>
            <a:outerShdw blurRad="292100" dist="139700" dir="2700000" algn="tl" rotWithShape="0">
              <a:srgbClr val="333333">
                <a:alpha val="65000"/>
              </a:srgbClr>
            </a:outerShdw>
          </a:effectLst>
        </xdr:spPr>
      </xdr:pic>
    </xdr:grpSp>
    <xdr:clientData/>
  </xdr:twoCellAnchor>
  <xdr:twoCellAnchor>
    <xdr:from>
      <xdr:col>3</xdr:col>
      <xdr:colOff>1541924</xdr:colOff>
      <xdr:row>2</xdr:row>
      <xdr:rowOff>206190</xdr:rowOff>
    </xdr:from>
    <xdr:to>
      <xdr:col>8</xdr:col>
      <xdr:colOff>311507</xdr:colOff>
      <xdr:row>12</xdr:row>
      <xdr:rowOff>179718</xdr:rowOff>
    </xdr:to>
    <xdr:grpSp>
      <xdr:nvGrpSpPr>
        <xdr:cNvPr id="10" name="Gruppieren 9">
          <a:extLst>
            <a:ext uri="{FF2B5EF4-FFF2-40B4-BE49-F238E27FC236}">
              <a16:creationId xmlns:a16="http://schemas.microsoft.com/office/drawing/2014/main" id="{A8C2067A-3357-4CC3-8657-B77F243ADB9F}"/>
            </a:ext>
          </a:extLst>
        </xdr:cNvPr>
        <xdr:cNvGrpSpPr/>
      </xdr:nvGrpSpPr>
      <xdr:grpSpPr>
        <a:xfrm>
          <a:off x="4096865" y="1362637"/>
          <a:ext cx="3377442" cy="3765599"/>
          <a:chOff x="4096865" y="1362637"/>
          <a:chExt cx="3377442" cy="3765599"/>
        </a:xfrm>
      </xdr:grpSpPr>
      <xdr:pic>
        <xdr:nvPicPr>
          <xdr:cNvPr id="5" name="Grafik 4">
            <a:hlinkClick xmlns:r="http://schemas.openxmlformats.org/officeDocument/2006/relationships" r:id="rId6"/>
            <a:extLst>
              <a:ext uri="{FF2B5EF4-FFF2-40B4-BE49-F238E27FC236}">
                <a16:creationId xmlns:a16="http://schemas.microsoft.com/office/drawing/2014/main" id="{7C82D0F7-916C-44AC-8588-ED09A77F8D23}"/>
              </a:ext>
            </a:extLst>
          </xdr:cNvPr>
          <xdr:cNvPicPr>
            <a:picLocks noChangeAspect="1"/>
          </xdr:cNvPicPr>
        </xdr:nvPicPr>
        <xdr:blipFill rotWithShape="1">
          <a:blip xmlns:r="http://schemas.openxmlformats.org/officeDocument/2006/relationships" r:embed="rId7" cstate="screen">
            <a:extLst>
              <a:ext uri="{28A0092B-C50C-407E-A947-70E740481C1C}">
                <a14:useLocalDpi xmlns:a14="http://schemas.microsoft.com/office/drawing/2010/main"/>
              </a:ext>
            </a:extLst>
          </a:blip>
          <a:srcRect/>
          <a:stretch/>
        </xdr:blipFill>
        <xdr:spPr>
          <a:xfrm>
            <a:off x="4096865" y="2357718"/>
            <a:ext cx="3350544" cy="2770518"/>
          </a:xfrm>
          <a:prstGeom prst="rect">
            <a:avLst/>
          </a:prstGeom>
          <a:ln>
            <a:noFill/>
          </a:ln>
          <a:effectLst>
            <a:outerShdw blurRad="292100" dist="139700" dir="2700000" algn="tl" rotWithShape="0">
              <a:srgbClr val="333333">
                <a:alpha val="65000"/>
              </a:srgbClr>
            </a:outerShdw>
          </a:effectLst>
        </xdr:spPr>
      </xdr:pic>
      <xdr:pic>
        <xdr:nvPicPr>
          <xdr:cNvPr id="9" name="Grafik 8">
            <a:hlinkClick xmlns:r="http://schemas.openxmlformats.org/officeDocument/2006/relationships" r:id="rId6"/>
            <a:extLst>
              <a:ext uri="{FF2B5EF4-FFF2-40B4-BE49-F238E27FC236}">
                <a16:creationId xmlns:a16="http://schemas.microsoft.com/office/drawing/2014/main" id="{BA0624F8-F20A-4859-9A22-1F817B360306}"/>
              </a:ext>
            </a:extLst>
          </xdr:cNvPr>
          <xdr:cNvPicPr>
            <a:picLocks noChangeAspect="1"/>
          </xdr:cNvPicPr>
        </xdr:nvPicPr>
        <xdr:blipFill rotWithShape="1">
          <a:blip xmlns:r="http://schemas.openxmlformats.org/officeDocument/2006/relationships" r:embed="rId8" cstate="screen">
            <a:extLst>
              <a:ext uri="{28A0092B-C50C-407E-A947-70E740481C1C}">
                <a14:useLocalDpi xmlns:a14="http://schemas.microsoft.com/office/drawing/2010/main"/>
              </a:ext>
            </a:extLst>
          </a:blip>
          <a:srcRect/>
          <a:stretch/>
        </xdr:blipFill>
        <xdr:spPr>
          <a:xfrm>
            <a:off x="4123763" y="1362637"/>
            <a:ext cx="3350544" cy="941295"/>
          </a:xfrm>
          <a:prstGeom prst="rect">
            <a:avLst/>
          </a:prstGeom>
          <a:ln>
            <a:noFill/>
          </a:ln>
          <a:effectLst>
            <a:outerShdw blurRad="292100" dist="139700" dir="2700000" algn="tl" rotWithShape="0">
              <a:srgbClr val="333333">
                <a:alpha val="65000"/>
              </a:srgbClr>
            </a:outerShdw>
          </a:effectLst>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_Mitarbeiter" displayName="tab_Mitarbeiter" ref="B1:C3" totalsRowShown="0" headerRowDxfId="39" dataDxfId="38">
  <autoFilter ref="B1:C3" xr:uid="{00000000-0009-0000-0100-000002000000}"/>
  <tableColumns count="2">
    <tableColumn id="1" xr3:uid="{00000000-0010-0000-0000-000001000000}" name="Mitarbeiternamen _x000a_hier ändern:" dataDxfId="37"/>
    <tableColumn id="2" xr3:uid="{00000000-0010-0000-0000-000002000000}" name="Urlaubsanspruch _x000a_hier eintragen:" dataDxfId="36"/>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IT.Training.Schwed/" TargetMode="External"/><Relationship Id="rId2" Type="http://schemas.openxmlformats.org/officeDocument/2006/relationships/hyperlink" Target="mailto:info@schwed.org" TargetMode="External"/><Relationship Id="rId1" Type="http://schemas.openxmlformats.org/officeDocument/2006/relationships/hyperlink" Target="http://www.schwed.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IT.Training.Schwed/" TargetMode="External"/><Relationship Id="rId2" Type="http://schemas.openxmlformats.org/officeDocument/2006/relationships/hyperlink" Target="mailto:info@schwed.org" TargetMode="External"/><Relationship Id="rId1" Type="http://schemas.openxmlformats.org/officeDocument/2006/relationships/hyperlink" Target="http://www.schwed.org/"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A183F"/>
  </sheetPr>
  <dimension ref="B1:N25"/>
  <sheetViews>
    <sheetView showGridLines="0" tabSelected="1" zoomScale="85" zoomScaleNormal="85" workbookViewId="0">
      <selection activeCell="R1" sqref="R1"/>
    </sheetView>
  </sheetViews>
  <sheetFormatPr baseColWidth="10" defaultColWidth="10.88671875" defaultRowHeight="14.4" x14ac:dyDescent="0.3"/>
  <cols>
    <col min="1" max="1" width="10.88671875" style="16"/>
    <col min="2" max="2" width="6.77734375" style="16" customWidth="1"/>
    <col min="3" max="3" width="19.5546875" style="16" customWidth="1"/>
    <col min="4" max="4" width="24.21875" style="16" customWidth="1"/>
    <col min="5" max="5" width="15.21875" style="16" customWidth="1"/>
    <col min="6" max="6" width="8.109375" style="16" customWidth="1"/>
    <col min="7" max="7" width="8.88671875" style="16" customWidth="1"/>
    <col min="8" max="16384" width="10.88671875" style="16"/>
  </cols>
  <sheetData>
    <row r="1" spans="2:14" ht="76.95" customHeight="1" x14ac:dyDescent="0.35">
      <c r="B1" s="40" t="s">
        <v>3</v>
      </c>
    </row>
    <row r="3" spans="2:14" ht="18.45" x14ac:dyDescent="0.35">
      <c r="B3" s="6" t="s">
        <v>8</v>
      </c>
    </row>
    <row r="4" spans="2:14" ht="18.45" x14ac:dyDescent="0.35">
      <c r="B4" s="6"/>
    </row>
    <row r="5" spans="2:14" x14ac:dyDescent="0.3">
      <c r="B5" s="7" t="s">
        <v>57</v>
      </c>
    </row>
    <row r="6" spans="2:14" x14ac:dyDescent="0.3">
      <c r="B6" s="9" t="s">
        <v>23</v>
      </c>
    </row>
    <row r="7" spans="2:14" ht="124.8" customHeight="1" x14ac:dyDescent="0.3">
      <c r="B7" s="98" t="s">
        <v>56</v>
      </c>
      <c r="C7" s="98"/>
      <c r="D7" s="98"/>
      <c r="E7" s="98"/>
      <c r="F7" s="98"/>
      <c r="G7" s="98"/>
      <c r="H7" s="98"/>
      <c r="I7" s="98"/>
      <c r="J7" s="98"/>
      <c r="K7" s="98"/>
    </row>
    <row r="8" spans="2:14" ht="25.2" customHeight="1" x14ac:dyDescent="0.3">
      <c r="B8" s="56" t="s">
        <v>24</v>
      </c>
    </row>
    <row r="9" spans="2:14" ht="25.2" customHeight="1" x14ac:dyDescent="0.3">
      <c r="B9" s="99" t="s">
        <v>64</v>
      </c>
      <c r="C9" s="99"/>
      <c r="D9" s="99"/>
      <c r="E9" s="99"/>
      <c r="F9" s="99"/>
      <c r="G9" s="99"/>
      <c r="H9" s="99"/>
      <c r="I9" s="99"/>
      <c r="J9" s="99"/>
      <c r="N9" s="91" t="s">
        <v>59</v>
      </c>
    </row>
    <row r="10" spans="2:14" ht="25.2" customHeight="1" x14ac:dyDescent="0.3">
      <c r="B10" s="56"/>
      <c r="N10" s="90" t="s">
        <v>60</v>
      </c>
    </row>
    <row r="11" spans="2:14" x14ac:dyDescent="0.3">
      <c r="N11" s="90" t="s">
        <v>61</v>
      </c>
    </row>
    <row r="12" spans="2:14" ht="18" x14ac:dyDescent="0.3">
      <c r="B12" s="6" t="s">
        <v>58</v>
      </c>
      <c r="N12" s="90" t="s">
        <v>62</v>
      </c>
    </row>
    <row r="13" spans="2:14" ht="18.45" customHeight="1" x14ac:dyDescent="0.3">
      <c r="B13" s="6"/>
      <c r="N13" s="90" t="s">
        <v>63</v>
      </c>
    </row>
    <row r="14" spans="2:14" x14ac:dyDescent="0.3">
      <c r="B14" s="10" t="s">
        <v>17</v>
      </c>
    </row>
    <row r="15" spans="2:14" x14ac:dyDescent="0.3">
      <c r="B15" s="10" t="s">
        <v>18</v>
      </c>
    </row>
    <row r="16" spans="2:14" x14ac:dyDescent="0.3">
      <c r="B16" s="10" t="s">
        <v>19</v>
      </c>
      <c r="C16" s="2"/>
    </row>
    <row r="17" spans="2:11" x14ac:dyDescent="0.3">
      <c r="B17" s="10" t="s">
        <v>20</v>
      </c>
    </row>
    <row r="18" spans="2:11" x14ac:dyDescent="0.3">
      <c r="B18" s="10" t="s">
        <v>21</v>
      </c>
    </row>
    <row r="19" spans="2:11" x14ac:dyDescent="0.3">
      <c r="B19" s="10" t="s">
        <v>22</v>
      </c>
    </row>
    <row r="20" spans="2:11" ht="15.6" x14ac:dyDescent="0.3">
      <c r="B20" s="8"/>
    </row>
    <row r="21" spans="2:11" ht="30" customHeight="1" x14ac:dyDescent="0.3">
      <c r="B21" s="11" t="s">
        <v>9</v>
      </c>
      <c r="C21" s="17"/>
      <c r="D21" s="17"/>
      <c r="E21" s="17"/>
      <c r="F21" s="17"/>
      <c r="G21" s="17"/>
      <c r="H21" s="17"/>
      <c r="I21" s="17"/>
      <c r="J21" s="17"/>
      <c r="K21" s="17"/>
    </row>
    <row r="22" spans="2:11" s="18" customFormat="1" ht="17.399999999999999" x14ac:dyDescent="0.3">
      <c r="B22" s="14" t="s">
        <v>13</v>
      </c>
      <c r="C22" s="19" t="s">
        <v>10</v>
      </c>
      <c r="D22" s="19"/>
      <c r="E22" s="42" t="s">
        <v>14</v>
      </c>
      <c r="H22" s="20"/>
      <c r="I22" s="20"/>
      <c r="J22" s="20"/>
      <c r="K22" s="20"/>
    </row>
    <row r="23" spans="2:11" s="18" customFormat="1" ht="17.399999999999999" x14ac:dyDescent="0.3">
      <c r="B23" s="14" t="s">
        <v>13</v>
      </c>
      <c r="C23" s="19" t="s">
        <v>11</v>
      </c>
      <c r="D23" s="43" t="s">
        <v>15</v>
      </c>
      <c r="F23" s="20"/>
      <c r="G23" s="20"/>
      <c r="H23" s="20"/>
      <c r="I23" s="20"/>
      <c r="J23" s="20"/>
      <c r="K23" s="20"/>
    </row>
    <row r="24" spans="2:11" s="18" customFormat="1" ht="17.399999999999999" x14ac:dyDescent="0.3">
      <c r="B24" s="14" t="s">
        <v>13</v>
      </c>
      <c r="C24" s="19" t="s">
        <v>12</v>
      </c>
      <c r="D24" s="19"/>
      <c r="F24" s="41" t="s">
        <v>16</v>
      </c>
      <c r="G24" s="20"/>
      <c r="I24" s="20"/>
      <c r="J24" s="20"/>
      <c r="K24" s="20"/>
    </row>
    <row r="25" spans="2:11" x14ac:dyDescent="0.3">
      <c r="C25" s="21"/>
      <c r="D25" s="21"/>
      <c r="E25" s="21"/>
    </row>
  </sheetData>
  <mergeCells count="2">
    <mergeCell ref="B7:K7"/>
    <mergeCell ref="B9:J9"/>
  </mergeCells>
  <hyperlinks>
    <hyperlink ref="E22" r:id="rId1" xr:uid="{00000000-0004-0000-0000-000000000000}"/>
    <hyperlink ref="D23" r:id="rId2" xr:uid="{00000000-0004-0000-0000-000001000000}"/>
    <hyperlink ref="F24" r:id="rId3" xr:uid="{00000000-0004-0000-0000-000002000000}"/>
  </hyperlinks>
  <pageMargins left="0.7" right="0.7" top="0.78740157499999996" bottom="0.78740157499999996"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M29"/>
  <sheetViews>
    <sheetView showGridLines="0" showRowColHeaders="0" zoomScale="70" zoomScaleNormal="70" zoomScalePageLayoutView="55" workbookViewId="0">
      <selection activeCell="D4" sqref="D4"/>
    </sheetView>
  </sheetViews>
  <sheetFormatPr baseColWidth="10" defaultColWidth="10.88671875" defaultRowHeight="19.95" customHeight="1" x14ac:dyDescent="0.3"/>
  <cols>
    <col min="1" max="1" width="6.21875" style="12" customWidth="1"/>
    <col min="2" max="2" width="15.6640625" style="12" customWidth="1"/>
    <col min="3" max="3" width="17.77734375" style="12" customWidth="1"/>
    <col min="4" max="33" width="5.21875" style="35" customWidth="1"/>
    <col min="34" max="34" width="12.5546875" style="12" customWidth="1"/>
    <col min="35" max="16384" width="10.88671875" style="12"/>
  </cols>
  <sheetData>
    <row r="1" spans="2:39" ht="47.55" customHeight="1" x14ac:dyDescent="0.3">
      <c r="B1" s="23"/>
      <c r="C1" s="23"/>
      <c r="D1" s="104">
        <f>DATE(YEAR(Jan!D1),6,1)</f>
        <v>43252</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2:39" ht="25.95" customHeight="1" x14ac:dyDescent="0.3">
      <c r="B2" s="36"/>
      <c r="C2" s="25"/>
      <c r="D2" s="26">
        <f>D1</f>
        <v>43252</v>
      </c>
      <c r="E2" s="27">
        <f>D2+1</f>
        <v>43253</v>
      </c>
      <c r="F2" s="27">
        <f t="shared" ref="F2:AG3" si="0">E2+1</f>
        <v>43254</v>
      </c>
      <c r="G2" s="27">
        <f t="shared" si="0"/>
        <v>43255</v>
      </c>
      <c r="H2" s="27">
        <f t="shared" si="0"/>
        <v>43256</v>
      </c>
      <c r="I2" s="27">
        <f t="shared" si="0"/>
        <v>43257</v>
      </c>
      <c r="J2" s="27">
        <f t="shared" si="0"/>
        <v>43258</v>
      </c>
      <c r="K2" s="27">
        <f t="shared" si="0"/>
        <v>43259</v>
      </c>
      <c r="L2" s="27">
        <f t="shared" si="0"/>
        <v>43260</v>
      </c>
      <c r="M2" s="27">
        <f t="shared" si="0"/>
        <v>43261</v>
      </c>
      <c r="N2" s="27">
        <f t="shared" si="0"/>
        <v>43262</v>
      </c>
      <c r="O2" s="27">
        <f t="shared" si="0"/>
        <v>43263</v>
      </c>
      <c r="P2" s="27">
        <f t="shared" si="0"/>
        <v>43264</v>
      </c>
      <c r="Q2" s="27">
        <f t="shared" si="0"/>
        <v>43265</v>
      </c>
      <c r="R2" s="27">
        <f t="shared" si="0"/>
        <v>43266</v>
      </c>
      <c r="S2" s="27">
        <f t="shared" si="0"/>
        <v>43267</v>
      </c>
      <c r="T2" s="27">
        <f t="shared" si="0"/>
        <v>43268</v>
      </c>
      <c r="U2" s="27">
        <f t="shared" si="0"/>
        <v>43269</v>
      </c>
      <c r="V2" s="27">
        <f t="shared" si="0"/>
        <v>43270</v>
      </c>
      <c r="W2" s="27">
        <f t="shared" si="0"/>
        <v>43271</v>
      </c>
      <c r="X2" s="27">
        <f t="shared" si="0"/>
        <v>43272</v>
      </c>
      <c r="Y2" s="27">
        <f t="shared" si="0"/>
        <v>43273</v>
      </c>
      <c r="Z2" s="27">
        <f t="shared" si="0"/>
        <v>43274</v>
      </c>
      <c r="AA2" s="27">
        <f t="shared" si="0"/>
        <v>43275</v>
      </c>
      <c r="AB2" s="27">
        <f t="shared" si="0"/>
        <v>43276</v>
      </c>
      <c r="AC2" s="27">
        <f t="shared" si="0"/>
        <v>43277</v>
      </c>
      <c r="AD2" s="27">
        <f t="shared" si="0"/>
        <v>43278</v>
      </c>
      <c r="AE2" s="27">
        <f t="shared" si="0"/>
        <v>43279</v>
      </c>
      <c r="AF2" s="27">
        <f t="shared" si="0"/>
        <v>43280</v>
      </c>
      <c r="AG2" s="38">
        <f t="shared" si="0"/>
        <v>43281</v>
      </c>
      <c r="AH2" s="39"/>
    </row>
    <row r="3" spans="2:39" ht="25.95" customHeight="1" x14ac:dyDescent="0.3">
      <c r="B3" s="37" t="s">
        <v>0</v>
      </c>
      <c r="C3" s="55" t="s">
        <v>25</v>
      </c>
      <c r="D3" s="31">
        <f>D1</f>
        <v>43252</v>
      </c>
      <c r="E3" s="32">
        <f>D3+1</f>
        <v>43253</v>
      </c>
      <c r="F3" s="32">
        <f t="shared" si="0"/>
        <v>43254</v>
      </c>
      <c r="G3" s="32">
        <f t="shared" si="0"/>
        <v>43255</v>
      </c>
      <c r="H3" s="32">
        <f t="shared" si="0"/>
        <v>43256</v>
      </c>
      <c r="I3" s="32">
        <f t="shared" si="0"/>
        <v>43257</v>
      </c>
      <c r="J3" s="32">
        <f t="shared" si="0"/>
        <v>43258</v>
      </c>
      <c r="K3" s="32">
        <f t="shared" si="0"/>
        <v>43259</v>
      </c>
      <c r="L3" s="32">
        <f t="shared" si="0"/>
        <v>43260</v>
      </c>
      <c r="M3" s="32">
        <f t="shared" si="0"/>
        <v>43261</v>
      </c>
      <c r="N3" s="32">
        <f t="shared" si="0"/>
        <v>43262</v>
      </c>
      <c r="O3" s="32">
        <f t="shared" si="0"/>
        <v>43263</v>
      </c>
      <c r="P3" s="32">
        <f t="shared" si="0"/>
        <v>43264</v>
      </c>
      <c r="Q3" s="32">
        <f t="shared" si="0"/>
        <v>43265</v>
      </c>
      <c r="R3" s="32">
        <f t="shared" si="0"/>
        <v>43266</v>
      </c>
      <c r="S3" s="32">
        <f t="shared" si="0"/>
        <v>43267</v>
      </c>
      <c r="T3" s="32">
        <f t="shared" si="0"/>
        <v>43268</v>
      </c>
      <c r="U3" s="32">
        <f t="shared" si="0"/>
        <v>43269</v>
      </c>
      <c r="V3" s="32">
        <f t="shared" si="0"/>
        <v>43270</v>
      </c>
      <c r="W3" s="32">
        <f t="shared" si="0"/>
        <v>43271</v>
      </c>
      <c r="X3" s="32">
        <f t="shared" si="0"/>
        <v>43272</v>
      </c>
      <c r="Y3" s="32">
        <f t="shared" si="0"/>
        <v>43273</v>
      </c>
      <c r="Z3" s="32">
        <f t="shared" si="0"/>
        <v>43274</v>
      </c>
      <c r="AA3" s="32">
        <f t="shared" si="0"/>
        <v>43275</v>
      </c>
      <c r="AB3" s="32">
        <f t="shared" si="0"/>
        <v>43276</v>
      </c>
      <c r="AC3" s="32">
        <f t="shared" si="0"/>
        <v>43277</v>
      </c>
      <c r="AD3" s="32">
        <f t="shared" si="0"/>
        <v>43278</v>
      </c>
      <c r="AE3" s="32">
        <f t="shared" si="0"/>
        <v>43279</v>
      </c>
      <c r="AF3" s="32">
        <f t="shared" si="0"/>
        <v>43280</v>
      </c>
      <c r="AG3" s="32">
        <f t="shared" si="0"/>
        <v>43281</v>
      </c>
      <c r="AH3" s="34" t="s">
        <v>2</v>
      </c>
    </row>
    <row r="4" spans="2:39" s="15" customFormat="1" ht="25.95" customHeight="1" x14ac:dyDescent="0.3">
      <c r="B4" s="44" t="str">
        <f>IF(ISBLANK(Mitarbeiter!B2),"",Mitarbeiter!B2)</f>
        <v>Anuschka Schwed</v>
      </c>
      <c r="C4" s="51">
        <f>Mai!AI4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47">
        <f>IFERROR(C4-SUM(D4:AG4),"")</f>
        <v>28.5</v>
      </c>
      <c r="AI4" s="57"/>
      <c r="AJ4" s="57"/>
      <c r="AK4" s="57"/>
      <c r="AL4" s="57"/>
      <c r="AM4" s="57"/>
    </row>
    <row r="5" spans="2:39" s="15" customFormat="1" ht="25.95" customHeight="1" x14ac:dyDescent="0.3">
      <c r="B5" s="45" t="str">
        <f>IF(ISBLANK(Mitarbeiter!B3),"",Mitarbeiter!B3)</f>
        <v>Peter Klein</v>
      </c>
      <c r="C5" s="52">
        <f>Mai!AI5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47">
        <f t="shared" ref="AH5" si="1">IFERROR(C5-SUM(D5:AG5),"")</f>
        <v>27</v>
      </c>
      <c r="AI5" s="57"/>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47"/>
      <c r="AI6" s="57"/>
      <c r="AJ6" s="57"/>
      <c r="AK6" s="57"/>
      <c r="AL6" s="57"/>
      <c r="AM6" s="57"/>
    </row>
    <row r="7" spans="2:39" ht="19.95" customHeight="1" x14ac:dyDescent="0.3">
      <c r="C7" s="54"/>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4"/>
      <c r="AI7" s="54"/>
      <c r="AJ7" s="54"/>
      <c r="AK7" s="54"/>
      <c r="AL7" s="54"/>
      <c r="AM7" s="54"/>
    </row>
    <row r="8" spans="2:39" ht="19.95" customHeight="1" x14ac:dyDescent="0.3">
      <c r="C8" s="54"/>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4"/>
      <c r="AI8" s="54"/>
      <c r="AJ8" s="54"/>
      <c r="AK8" s="54"/>
      <c r="AL8" s="54"/>
      <c r="AM8" s="54"/>
    </row>
    <row r="9" spans="2:39" ht="19.95" customHeight="1" x14ac:dyDescent="0.3">
      <c r="C9" s="54"/>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4"/>
      <c r="AI9" s="54"/>
      <c r="AJ9" s="54"/>
      <c r="AK9" s="54"/>
      <c r="AL9" s="54"/>
      <c r="AM9" s="54"/>
    </row>
    <row r="10" spans="2:39" ht="19.95" customHeight="1" x14ac:dyDescent="0.3">
      <c r="C10" s="54"/>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4"/>
      <c r="AI10" s="54"/>
      <c r="AJ10" s="54"/>
      <c r="AK10" s="54"/>
      <c r="AL10" s="54"/>
      <c r="AM10" s="54"/>
    </row>
    <row r="11" spans="2:39" ht="19.95" customHeight="1" x14ac:dyDescent="0.3">
      <c r="C11" s="5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4"/>
      <c r="AI11" s="54"/>
      <c r="AJ11" s="54"/>
      <c r="AK11" s="54"/>
      <c r="AL11" s="54"/>
      <c r="AM11" s="54"/>
    </row>
    <row r="12" spans="2:39" ht="19.95" customHeight="1" x14ac:dyDescent="0.3">
      <c r="C12" s="54"/>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4"/>
      <c r="AI12" s="54"/>
      <c r="AJ12" s="54"/>
      <c r="AK12" s="54"/>
      <c r="AL12" s="54"/>
      <c r="AM12" s="54"/>
    </row>
    <row r="13" spans="2:39" ht="19.95" customHeight="1" x14ac:dyDescent="0.3">
      <c r="C13" s="54"/>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4"/>
      <c r="AI13" s="54"/>
      <c r="AJ13" s="54"/>
      <c r="AK13" s="54"/>
      <c r="AL13" s="54"/>
      <c r="AM13" s="54"/>
    </row>
    <row r="14" spans="2:39" ht="19.95" customHeight="1" x14ac:dyDescent="0.3">
      <c r="C14" s="54"/>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4"/>
      <c r="AI14" s="54"/>
      <c r="AJ14" s="54"/>
      <c r="AK14" s="54"/>
      <c r="AL14" s="54"/>
      <c r="AM14" s="54"/>
    </row>
    <row r="15" spans="2:39" ht="19.95" customHeight="1" x14ac:dyDescent="0.3">
      <c r="C15" s="54"/>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4"/>
      <c r="AI15" s="54"/>
      <c r="AJ15" s="54"/>
      <c r="AK15" s="54"/>
      <c r="AL15" s="54"/>
      <c r="AM15" s="54"/>
    </row>
    <row r="16" spans="2:39" ht="19.95" customHeight="1" x14ac:dyDescent="0.3">
      <c r="C16" s="54"/>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4"/>
      <c r="AI16" s="54"/>
      <c r="AJ16" s="54"/>
      <c r="AK16" s="54"/>
      <c r="AL16" s="54"/>
      <c r="AM16" s="54"/>
    </row>
    <row r="17" spans="3:39" ht="19.95" customHeight="1" x14ac:dyDescent="0.3">
      <c r="C17" s="5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4"/>
      <c r="AI17" s="54"/>
      <c r="AJ17" s="54"/>
      <c r="AK17" s="54"/>
      <c r="AL17" s="54"/>
      <c r="AM17" s="54"/>
    </row>
    <row r="18" spans="3:39" ht="19.95" customHeight="1" x14ac:dyDescent="0.3">
      <c r="C18" s="54"/>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4"/>
      <c r="AI18" s="54"/>
      <c r="AJ18" s="54"/>
      <c r="AK18" s="54"/>
      <c r="AL18" s="54"/>
      <c r="AM18" s="54"/>
    </row>
    <row r="19" spans="3:39" ht="19.95" customHeight="1" x14ac:dyDescent="0.3">
      <c r="C19" s="54"/>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4"/>
      <c r="AI19" s="54"/>
      <c r="AJ19" s="54"/>
      <c r="AK19" s="54"/>
      <c r="AL19" s="54"/>
      <c r="AM19" s="54"/>
    </row>
    <row r="20" spans="3:39" ht="19.95" customHeight="1" x14ac:dyDescent="0.3">
      <c r="C20" s="54"/>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4"/>
      <c r="AI20" s="54"/>
      <c r="AJ20" s="54"/>
      <c r="AK20" s="54"/>
      <c r="AL20" s="54"/>
      <c r="AM20" s="54"/>
    </row>
    <row r="21" spans="3:39" ht="19.95" customHeight="1" x14ac:dyDescent="0.3">
      <c r="C21" s="54"/>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4"/>
      <c r="AI21" s="54"/>
      <c r="AJ21" s="54"/>
      <c r="AK21" s="54"/>
      <c r="AL21" s="54"/>
      <c r="AM21" s="54"/>
    </row>
    <row r="22" spans="3:39" ht="19.95" customHeight="1" x14ac:dyDescent="0.3">
      <c r="C22" s="54"/>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4"/>
      <c r="AI22" s="54"/>
      <c r="AJ22" s="54"/>
      <c r="AK22" s="54"/>
      <c r="AL22" s="54"/>
      <c r="AM22" s="54"/>
    </row>
    <row r="23" spans="3:39" ht="19.95" customHeight="1" x14ac:dyDescent="0.3">
      <c r="C23" s="54"/>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4"/>
      <c r="AI23" s="54"/>
      <c r="AJ23" s="54"/>
      <c r="AK23" s="54"/>
      <c r="AL23" s="54"/>
      <c r="AM23" s="54"/>
    </row>
    <row r="24" spans="3:39" ht="19.95" customHeight="1" x14ac:dyDescent="0.3">
      <c r="C24" s="5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4"/>
      <c r="AI24" s="54"/>
      <c r="AJ24" s="54"/>
      <c r="AK24" s="54"/>
      <c r="AL24" s="54"/>
      <c r="AM24" s="54"/>
    </row>
    <row r="25" spans="3:39" ht="19.95" customHeight="1" x14ac:dyDescent="0.3">
      <c r="C25" s="54"/>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4"/>
      <c r="AI25" s="54"/>
      <c r="AJ25" s="54"/>
      <c r="AK25" s="54"/>
      <c r="AL25" s="54"/>
      <c r="AM25" s="54"/>
    </row>
    <row r="26" spans="3:39" ht="19.95" customHeight="1" x14ac:dyDescent="0.3">
      <c r="C26" s="54"/>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4"/>
      <c r="AI26" s="54"/>
      <c r="AJ26" s="54"/>
      <c r="AK26" s="54"/>
      <c r="AL26" s="54"/>
      <c r="AM26" s="54"/>
    </row>
    <row r="27" spans="3:39" ht="19.95" customHeight="1" x14ac:dyDescent="0.3">
      <c r="C27" s="54"/>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4"/>
      <c r="AI27" s="54"/>
      <c r="AJ27" s="54"/>
      <c r="AK27" s="54"/>
      <c r="AL27" s="54"/>
      <c r="AM27" s="54"/>
    </row>
    <row r="28" spans="3:39" ht="19.95" customHeight="1" x14ac:dyDescent="0.3">
      <c r="C28" s="54"/>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4"/>
      <c r="AI28" s="54"/>
      <c r="AJ28" s="54"/>
      <c r="AK28" s="54"/>
      <c r="AL28" s="54"/>
      <c r="AM28" s="54"/>
    </row>
    <row r="29" spans="3:39" ht="19.95" customHeight="1" x14ac:dyDescent="0.3">
      <c r="C29" s="54"/>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4"/>
      <c r="AI29" s="54"/>
      <c r="AJ29" s="54"/>
      <c r="AK29" s="54"/>
      <c r="AL29" s="54"/>
      <c r="AM29" s="54"/>
    </row>
  </sheetData>
  <sheetProtection algorithmName="SHA-512" hashValue="MHlSXlu0MfvdXiatEqa0/5WFbmn0FRoIEpzUTbxsf0FCwZnhPWXG7yl2IAedPBc/7+XE5HSgC0xTXk0aGIvjYQ==" saltValue="Opqkzr6axR93sCO3BEfUBw==" spinCount="100000" sheet="1" objects="1" scenarios="1" selectLockedCells="1"/>
  <mergeCells count="1">
    <mergeCell ref="D1:AH1"/>
  </mergeCells>
  <conditionalFormatting sqref="D2:AG6">
    <cfRule type="expression" dxfId="20" priority="1">
      <formula>COUNTIF(Feiertage,D$3)&gt;0</formula>
    </cfRule>
    <cfRule type="expression" dxfId="19" priority="3">
      <formula>OR(WEEKDAY(D$3)=7,WEEKDAY(D$3)=1)</formula>
    </cfRule>
  </conditionalFormatting>
  <conditionalFormatting sqref="D4:AG6">
    <cfRule type="expression" dxfId="18" priority="2">
      <formula>ISNUMBER(D4)</formula>
    </cfRule>
  </conditionalFormatting>
  <pageMargins left="0.19685039370078741" right="0.19685039370078741" top="0.78740157480314965" bottom="0.78740157480314965" header="0.31496062992125984" footer="0.31496062992125984"/>
  <pageSetup paperSize="9" scale="69" fitToHeight="0" orientation="landscape" r:id="rId1"/>
  <headerFooter>
    <oddFooter>&amp;L(c) www.Schwed.org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M29"/>
  <sheetViews>
    <sheetView showGridLines="0" showRowColHeaders="0" zoomScale="70" zoomScaleNormal="70" zoomScalePageLayoutView="55" workbookViewId="0">
      <selection activeCell="D4" sqref="D4:AH6"/>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04">
        <f>DATE(YEAR(Jan!D1),7,1)</f>
        <v>43282</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9" ht="25.95" customHeight="1" x14ac:dyDescent="0.3">
      <c r="B2" s="36"/>
      <c r="C2" s="25"/>
      <c r="D2" s="26">
        <f>D1</f>
        <v>43282</v>
      </c>
      <c r="E2" s="27">
        <f>D2+1</f>
        <v>43283</v>
      </c>
      <c r="F2" s="27">
        <f t="shared" ref="F2:AH3" si="0">E2+1</f>
        <v>43284</v>
      </c>
      <c r="G2" s="27">
        <f t="shared" si="0"/>
        <v>43285</v>
      </c>
      <c r="H2" s="27">
        <f t="shared" si="0"/>
        <v>43286</v>
      </c>
      <c r="I2" s="27">
        <f t="shared" si="0"/>
        <v>43287</v>
      </c>
      <c r="J2" s="27">
        <f t="shared" si="0"/>
        <v>43288</v>
      </c>
      <c r="K2" s="27">
        <f t="shared" si="0"/>
        <v>43289</v>
      </c>
      <c r="L2" s="27">
        <f t="shared" si="0"/>
        <v>43290</v>
      </c>
      <c r="M2" s="27">
        <f t="shared" si="0"/>
        <v>43291</v>
      </c>
      <c r="N2" s="27">
        <f t="shared" si="0"/>
        <v>43292</v>
      </c>
      <c r="O2" s="27">
        <f t="shared" si="0"/>
        <v>43293</v>
      </c>
      <c r="P2" s="27">
        <f t="shared" si="0"/>
        <v>43294</v>
      </c>
      <c r="Q2" s="27">
        <f t="shared" si="0"/>
        <v>43295</v>
      </c>
      <c r="R2" s="27">
        <f t="shared" si="0"/>
        <v>43296</v>
      </c>
      <c r="S2" s="27">
        <f t="shared" si="0"/>
        <v>43297</v>
      </c>
      <c r="T2" s="27">
        <f t="shared" si="0"/>
        <v>43298</v>
      </c>
      <c r="U2" s="27">
        <f t="shared" si="0"/>
        <v>43299</v>
      </c>
      <c r="V2" s="27">
        <f t="shared" si="0"/>
        <v>43300</v>
      </c>
      <c r="W2" s="27">
        <f t="shared" si="0"/>
        <v>43301</v>
      </c>
      <c r="X2" s="27">
        <f t="shared" si="0"/>
        <v>43302</v>
      </c>
      <c r="Y2" s="27">
        <f t="shared" si="0"/>
        <v>43303</v>
      </c>
      <c r="Z2" s="27">
        <f t="shared" si="0"/>
        <v>43304</v>
      </c>
      <c r="AA2" s="27">
        <f t="shared" si="0"/>
        <v>43305</v>
      </c>
      <c r="AB2" s="27">
        <f t="shared" si="0"/>
        <v>43306</v>
      </c>
      <c r="AC2" s="27">
        <f t="shared" si="0"/>
        <v>43307</v>
      </c>
      <c r="AD2" s="27">
        <f t="shared" si="0"/>
        <v>43308</v>
      </c>
      <c r="AE2" s="27">
        <f t="shared" si="0"/>
        <v>43309</v>
      </c>
      <c r="AF2" s="27">
        <f t="shared" si="0"/>
        <v>43310</v>
      </c>
      <c r="AG2" s="27">
        <f t="shared" si="0"/>
        <v>43311</v>
      </c>
      <c r="AH2" s="28">
        <f t="shared" si="0"/>
        <v>43312</v>
      </c>
      <c r="AI2" s="29"/>
    </row>
    <row r="3" spans="2:39" ht="25.95" customHeight="1" x14ac:dyDescent="0.3">
      <c r="B3" s="37" t="s">
        <v>0</v>
      </c>
      <c r="C3" s="55" t="s">
        <v>25</v>
      </c>
      <c r="D3" s="31">
        <f>D1</f>
        <v>43282</v>
      </c>
      <c r="E3" s="32">
        <f>D3+1</f>
        <v>43283</v>
      </c>
      <c r="F3" s="32">
        <f t="shared" si="0"/>
        <v>43284</v>
      </c>
      <c r="G3" s="32">
        <f t="shared" si="0"/>
        <v>43285</v>
      </c>
      <c r="H3" s="32">
        <f t="shared" si="0"/>
        <v>43286</v>
      </c>
      <c r="I3" s="32">
        <f t="shared" si="0"/>
        <v>43287</v>
      </c>
      <c r="J3" s="32">
        <f t="shared" si="0"/>
        <v>43288</v>
      </c>
      <c r="K3" s="32">
        <f t="shared" si="0"/>
        <v>43289</v>
      </c>
      <c r="L3" s="32">
        <f t="shared" si="0"/>
        <v>43290</v>
      </c>
      <c r="M3" s="32">
        <f t="shared" si="0"/>
        <v>43291</v>
      </c>
      <c r="N3" s="32">
        <f t="shared" si="0"/>
        <v>43292</v>
      </c>
      <c r="O3" s="32">
        <f t="shared" si="0"/>
        <v>43293</v>
      </c>
      <c r="P3" s="32">
        <f t="shared" si="0"/>
        <v>43294</v>
      </c>
      <c r="Q3" s="32">
        <f t="shared" si="0"/>
        <v>43295</v>
      </c>
      <c r="R3" s="32">
        <f t="shared" si="0"/>
        <v>43296</v>
      </c>
      <c r="S3" s="32">
        <f t="shared" si="0"/>
        <v>43297</v>
      </c>
      <c r="T3" s="32">
        <f t="shared" si="0"/>
        <v>43298</v>
      </c>
      <c r="U3" s="32">
        <f t="shared" si="0"/>
        <v>43299</v>
      </c>
      <c r="V3" s="32">
        <f t="shared" si="0"/>
        <v>43300</v>
      </c>
      <c r="W3" s="32">
        <f t="shared" si="0"/>
        <v>43301</v>
      </c>
      <c r="X3" s="32">
        <f t="shared" si="0"/>
        <v>43302</v>
      </c>
      <c r="Y3" s="32">
        <f t="shared" si="0"/>
        <v>43303</v>
      </c>
      <c r="Z3" s="32">
        <f t="shared" si="0"/>
        <v>43304</v>
      </c>
      <c r="AA3" s="32">
        <f t="shared" si="0"/>
        <v>43305</v>
      </c>
      <c r="AB3" s="32">
        <f t="shared" si="0"/>
        <v>43306</v>
      </c>
      <c r="AC3" s="32">
        <f t="shared" si="0"/>
        <v>43307</v>
      </c>
      <c r="AD3" s="32">
        <f t="shared" si="0"/>
        <v>43308</v>
      </c>
      <c r="AE3" s="32">
        <f t="shared" si="0"/>
        <v>43309</v>
      </c>
      <c r="AF3" s="32">
        <f t="shared" si="0"/>
        <v>43310</v>
      </c>
      <c r="AG3" s="32">
        <f t="shared" si="0"/>
        <v>43311</v>
      </c>
      <c r="AH3" s="33">
        <f t="shared" si="0"/>
        <v>43312</v>
      </c>
      <c r="AI3" s="34" t="s">
        <v>2</v>
      </c>
    </row>
    <row r="4" spans="2:39" s="15" customFormat="1" ht="25.95" customHeight="1" x14ac:dyDescent="0.3">
      <c r="B4" s="44" t="str">
        <f>IF(ISBLANK(Mitarbeiter!B2),"",Mitarbeiter!B2)</f>
        <v>Anuschka Schwed</v>
      </c>
      <c r="C4" s="51">
        <f>Jun!AH4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86"/>
      <c r="AI4" s="47">
        <f>IFERROR(C4-SUM(D4:AH4),"")</f>
        <v>28.5</v>
      </c>
      <c r="AJ4" s="57"/>
      <c r="AK4" s="57"/>
      <c r="AL4" s="57"/>
      <c r="AM4" s="57"/>
    </row>
    <row r="5" spans="2:39" s="15" customFormat="1" ht="25.95" customHeight="1" x14ac:dyDescent="0.3">
      <c r="B5" s="45" t="str">
        <f>IF(ISBLANK(Mitarbeiter!B3),"",Mitarbeiter!B3)</f>
        <v>Peter Klein</v>
      </c>
      <c r="C5" s="52">
        <f>Jun!AH5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86"/>
      <c r="AI5" s="47">
        <f t="shared" ref="AI5" si="1">IFERROR(C5-SUM(D5:AH5),"")</f>
        <v>27</v>
      </c>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86"/>
      <c r="AI6" s="47"/>
      <c r="AJ6" s="57"/>
      <c r="AK6" s="57"/>
      <c r="AL6" s="57"/>
      <c r="AM6" s="57"/>
    </row>
    <row r="7" spans="2:39" ht="19.95" customHeight="1" x14ac:dyDescent="0.3">
      <c r="C7" s="54"/>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4"/>
      <c r="AJ7" s="54"/>
      <c r="AK7" s="54"/>
      <c r="AL7" s="54"/>
      <c r="AM7" s="54"/>
    </row>
    <row r="8" spans="2:39" ht="19.95" customHeight="1" x14ac:dyDescent="0.3">
      <c r="C8" s="54"/>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4"/>
      <c r="AJ8" s="54"/>
      <c r="AK8" s="54"/>
      <c r="AL8" s="54"/>
      <c r="AM8" s="54"/>
    </row>
    <row r="9" spans="2:39" ht="19.95" customHeight="1" x14ac:dyDescent="0.3">
      <c r="C9" s="54"/>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4"/>
      <c r="AJ9" s="54"/>
      <c r="AK9" s="54"/>
      <c r="AL9" s="54"/>
      <c r="AM9" s="54"/>
    </row>
    <row r="10" spans="2:39" ht="19.95" customHeight="1" x14ac:dyDescent="0.3">
      <c r="C10" s="54"/>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4"/>
      <c r="AJ10" s="54"/>
      <c r="AK10" s="54"/>
      <c r="AL10" s="54"/>
      <c r="AM10" s="54"/>
    </row>
    <row r="11" spans="2:39" ht="19.95" customHeight="1" x14ac:dyDescent="0.3">
      <c r="C11" s="5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4"/>
      <c r="AJ11" s="54"/>
      <c r="AK11" s="54"/>
      <c r="AL11" s="54"/>
      <c r="AM11" s="54"/>
    </row>
    <row r="12" spans="2:39" ht="19.95" customHeight="1" x14ac:dyDescent="0.3">
      <c r="C12" s="54"/>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4"/>
      <c r="AJ12" s="54"/>
      <c r="AK12" s="54"/>
      <c r="AL12" s="54"/>
      <c r="AM12" s="54"/>
    </row>
    <row r="13" spans="2:39" ht="19.95" customHeight="1" x14ac:dyDescent="0.3">
      <c r="C13" s="54"/>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4"/>
      <c r="AJ13" s="54"/>
      <c r="AK13" s="54"/>
      <c r="AL13" s="54"/>
      <c r="AM13" s="54"/>
    </row>
    <row r="14" spans="2:39" ht="19.95" customHeight="1" x14ac:dyDescent="0.3">
      <c r="C14" s="54"/>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4"/>
      <c r="AJ14" s="54"/>
      <c r="AK14" s="54"/>
      <c r="AL14" s="54"/>
      <c r="AM14" s="54"/>
    </row>
    <row r="15" spans="2:39" ht="19.95" customHeight="1" x14ac:dyDescent="0.3">
      <c r="C15" s="54"/>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4"/>
      <c r="AJ15" s="54"/>
      <c r="AK15" s="54"/>
      <c r="AL15" s="54"/>
      <c r="AM15" s="54"/>
    </row>
    <row r="16" spans="2:39" ht="19.95" customHeight="1" x14ac:dyDescent="0.3">
      <c r="C16" s="54"/>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4"/>
      <c r="AJ16" s="54"/>
      <c r="AK16" s="54"/>
      <c r="AL16" s="54"/>
      <c r="AM16" s="54"/>
    </row>
    <row r="17" spans="3:39" ht="19.95" customHeight="1" x14ac:dyDescent="0.3">
      <c r="C17" s="5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4"/>
      <c r="AJ17" s="54"/>
      <c r="AK17" s="54"/>
      <c r="AL17" s="54"/>
      <c r="AM17" s="54"/>
    </row>
    <row r="18" spans="3:39" ht="19.95" customHeight="1" x14ac:dyDescent="0.3">
      <c r="C18" s="54"/>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4"/>
      <c r="AJ18" s="54"/>
      <c r="AK18" s="54"/>
      <c r="AL18" s="54"/>
      <c r="AM18" s="54"/>
    </row>
    <row r="19" spans="3:39" ht="19.95" customHeight="1" x14ac:dyDescent="0.3">
      <c r="C19" s="54"/>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4"/>
      <c r="AJ19" s="54"/>
      <c r="AK19" s="54"/>
      <c r="AL19" s="54"/>
      <c r="AM19" s="54"/>
    </row>
    <row r="20" spans="3:39" ht="19.95" customHeight="1" x14ac:dyDescent="0.3">
      <c r="C20" s="54"/>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4"/>
      <c r="AJ20" s="54"/>
      <c r="AK20" s="54"/>
      <c r="AL20" s="54"/>
      <c r="AM20" s="54"/>
    </row>
    <row r="21" spans="3:39" ht="19.95" customHeight="1" x14ac:dyDescent="0.3">
      <c r="C21" s="54"/>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4"/>
      <c r="AJ21" s="54"/>
      <c r="AK21" s="54"/>
      <c r="AL21" s="54"/>
      <c r="AM21" s="54"/>
    </row>
    <row r="22" spans="3:39" ht="19.95" customHeight="1" x14ac:dyDescent="0.3">
      <c r="C22" s="54"/>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4"/>
      <c r="AJ22" s="54"/>
      <c r="AK22" s="54"/>
      <c r="AL22" s="54"/>
      <c r="AM22" s="54"/>
    </row>
    <row r="23" spans="3:39" ht="19.95" customHeight="1" x14ac:dyDescent="0.3">
      <c r="C23" s="54"/>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4"/>
      <c r="AJ23" s="54"/>
      <c r="AK23" s="54"/>
      <c r="AL23" s="54"/>
      <c r="AM23" s="54"/>
    </row>
    <row r="24" spans="3:39" ht="19.95" customHeight="1" x14ac:dyDescent="0.3">
      <c r="C24" s="5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4"/>
      <c r="AJ24" s="54"/>
      <c r="AK24" s="54"/>
      <c r="AL24" s="54"/>
      <c r="AM24" s="54"/>
    </row>
    <row r="25" spans="3:39" ht="19.95" customHeight="1" x14ac:dyDescent="0.3">
      <c r="C25" s="54"/>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4"/>
      <c r="AJ25" s="54"/>
      <c r="AK25" s="54"/>
      <c r="AL25" s="54"/>
      <c r="AM25" s="54"/>
    </row>
    <row r="26" spans="3:39" ht="19.95" customHeight="1" x14ac:dyDescent="0.3">
      <c r="C26" s="54"/>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4"/>
      <c r="AJ26" s="54"/>
      <c r="AK26" s="54"/>
      <c r="AL26" s="54"/>
      <c r="AM26" s="54"/>
    </row>
    <row r="27" spans="3:39" ht="19.95" customHeight="1" x14ac:dyDescent="0.3">
      <c r="C27" s="54"/>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4"/>
      <c r="AJ27" s="54"/>
      <c r="AK27" s="54"/>
      <c r="AL27" s="54"/>
      <c r="AM27" s="54"/>
    </row>
    <row r="28" spans="3:39" ht="19.95" customHeight="1" x14ac:dyDescent="0.3">
      <c r="C28" s="54"/>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4"/>
      <c r="AJ28" s="54"/>
      <c r="AK28" s="54"/>
      <c r="AL28" s="54"/>
      <c r="AM28" s="54"/>
    </row>
    <row r="29" spans="3:39" ht="19.95" customHeight="1" x14ac:dyDescent="0.3">
      <c r="C29" s="54"/>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4"/>
      <c r="AJ29" s="54"/>
      <c r="AK29" s="54"/>
      <c r="AL29" s="54"/>
      <c r="AM29" s="54"/>
    </row>
  </sheetData>
  <sheetProtection algorithmName="SHA-512" hashValue="f4iOhlYVLkXkDJneiDsTex96u/sDtTCscST8jx5KQL4n8B10YbADGNAYJR64okSJFezrResHjobSAHuC6Wm20A==" saltValue="YC3AJ8PE48tJct9jsBaZFQ==" spinCount="100000" sheet="1" objects="1" scenarios="1" selectLockedCells="1"/>
  <mergeCells count="1">
    <mergeCell ref="D1:AI1"/>
  </mergeCells>
  <conditionalFormatting sqref="D4:AH6">
    <cfRule type="expression" dxfId="17" priority="4">
      <formula>ISNUMBER(D4)</formula>
    </cfRule>
  </conditionalFormatting>
  <conditionalFormatting sqref="D2:AH6">
    <cfRule type="expression" dxfId="16" priority="1">
      <formula>OR(WEEKDAY(D$3)=7,WEEKDAY(D$3)=1)</formula>
    </cfRule>
    <cfRule type="expression" dxfId="15" priority="2">
      <formula>COUNTIF(Feiertage,D$3)&gt;0</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M29"/>
  <sheetViews>
    <sheetView showGridLines="0" showRowColHeaders="0" zoomScale="70" zoomScaleNormal="70" zoomScalePageLayoutView="55" workbookViewId="0">
      <selection activeCell="D4" sqref="D4:AH6"/>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04">
        <f>DATE(YEAR(Jan!D1),8,1)</f>
        <v>43313</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9" ht="25.95" customHeight="1" x14ac:dyDescent="0.3">
      <c r="B2" s="36"/>
      <c r="C2" s="25"/>
      <c r="D2" s="26">
        <f>D1</f>
        <v>43313</v>
      </c>
      <c r="E2" s="27">
        <f>D2+1</f>
        <v>43314</v>
      </c>
      <c r="F2" s="27">
        <f t="shared" ref="F2:AH3" si="0">E2+1</f>
        <v>43315</v>
      </c>
      <c r="G2" s="27">
        <f t="shared" si="0"/>
        <v>43316</v>
      </c>
      <c r="H2" s="27">
        <f t="shared" si="0"/>
        <v>43317</v>
      </c>
      <c r="I2" s="27">
        <f t="shared" si="0"/>
        <v>43318</v>
      </c>
      <c r="J2" s="27">
        <f t="shared" si="0"/>
        <v>43319</v>
      </c>
      <c r="K2" s="27">
        <f t="shared" si="0"/>
        <v>43320</v>
      </c>
      <c r="L2" s="27">
        <f t="shared" si="0"/>
        <v>43321</v>
      </c>
      <c r="M2" s="27">
        <f t="shared" si="0"/>
        <v>43322</v>
      </c>
      <c r="N2" s="27">
        <f t="shared" si="0"/>
        <v>43323</v>
      </c>
      <c r="O2" s="27">
        <f t="shared" si="0"/>
        <v>43324</v>
      </c>
      <c r="P2" s="27">
        <f t="shared" si="0"/>
        <v>43325</v>
      </c>
      <c r="Q2" s="27">
        <f t="shared" si="0"/>
        <v>43326</v>
      </c>
      <c r="R2" s="27">
        <f t="shared" si="0"/>
        <v>43327</v>
      </c>
      <c r="S2" s="27">
        <f t="shared" si="0"/>
        <v>43328</v>
      </c>
      <c r="T2" s="27">
        <f t="shared" si="0"/>
        <v>43329</v>
      </c>
      <c r="U2" s="27">
        <f t="shared" si="0"/>
        <v>43330</v>
      </c>
      <c r="V2" s="27">
        <f t="shared" si="0"/>
        <v>43331</v>
      </c>
      <c r="W2" s="27">
        <f t="shared" si="0"/>
        <v>43332</v>
      </c>
      <c r="X2" s="27">
        <f t="shared" si="0"/>
        <v>43333</v>
      </c>
      <c r="Y2" s="27">
        <f t="shared" si="0"/>
        <v>43334</v>
      </c>
      <c r="Z2" s="27">
        <f t="shared" si="0"/>
        <v>43335</v>
      </c>
      <c r="AA2" s="27">
        <f t="shared" si="0"/>
        <v>43336</v>
      </c>
      <c r="AB2" s="27">
        <f t="shared" si="0"/>
        <v>43337</v>
      </c>
      <c r="AC2" s="27">
        <f t="shared" si="0"/>
        <v>43338</v>
      </c>
      <c r="AD2" s="27">
        <f t="shared" si="0"/>
        <v>43339</v>
      </c>
      <c r="AE2" s="27">
        <f t="shared" si="0"/>
        <v>43340</v>
      </c>
      <c r="AF2" s="27">
        <f t="shared" si="0"/>
        <v>43341</v>
      </c>
      <c r="AG2" s="27">
        <f t="shared" si="0"/>
        <v>43342</v>
      </c>
      <c r="AH2" s="28">
        <f t="shared" si="0"/>
        <v>43343</v>
      </c>
      <c r="AI2" s="29"/>
    </row>
    <row r="3" spans="2:39" ht="25.95" customHeight="1" x14ac:dyDescent="0.3">
      <c r="B3" s="37" t="s">
        <v>0</v>
      </c>
      <c r="C3" s="55" t="s">
        <v>25</v>
      </c>
      <c r="D3" s="31">
        <f>D1</f>
        <v>43313</v>
      </c>
      <c r="E3" s="32">
        <f>D3+1</f>
        <v>43314</v>
      </c>
      <c r="F3" s="32">
        <f t="shared" si="0"/>
        <v>43315</v>
      </c>
      <c r="G3" s="32">
        <f t="shared" si="0"/>
        <v>43316</v>
      </c>
      <c r="H3" s="32">
        <f t="shared" si="0"/>
        <v>43317</v>
      </c>
      <c r="I3" s="32">
        <f t="shared" si="0"/>
        <v>43318</v>
      </c>
      <c r="J3" s="32">
        <f t="shared" si="0"/>
        <v>43319</v>
      </c>
      <c r="K3" s="32">
        <f t="shared" si="0"/>
        <v>43320</v>
      </c>
      <c r="L3" s="32">
        <f t="shared" si="0"/>
        <v>43321</v>
      </c>
      <c r="M3" s="32">
        <f t="shared" si="0"/>
        <v>43322</v>
      </c>
      <c r="N3" s="32">
        <f t="shared" si="0"/>
        <v>43323</v>
      </c>
      <c r="O3" s="32">
        <f t="shared" si="0"/>
        <v>43324</v>
      </c>
      <c r="P3" s="32">
        <f t="shared" si="0"/>
        <v>43325</v>
      </c>
      <c r="Q3" s="32">
        <f t="shared" si="0"/>
        <v>43326</v>
      </c>
      <c r="R3" s="32">
        <f t="shared" si="0"/>
        <v>43327</v>
      </c>
      <c r="S3" s="32">
        <f t="shared" si="0"/>
        <v>43328</v>
      </c>
      <c r="T3" s="32">
        <f t="shared" si="0"/>
        <v>43329</v>
      </c>
      <c r="U3" s="32">
        <f t="shared" si="0"/>
        <v>43330</v>
      </c>
      <c r="V3" s="32">
        <f t="shared" si="0"/>
        <v>43331</v>
      </c>
      <c r="W3" s="32">
        <f t="shared" si="0"/>
        <v>43332</v>
      </c>
      <c r="X3" s="32">
        <f t="shared" si="0"/>
        <v>43333</v>
      </c>
      <c r="Y3" s="32">
        <f t="shared" si="0"/>
        <v>43334</v>
      </c>
      <c r="Z3" s="32">
        <f t="shared" si="0"/>
        <v>43335</v>
      </c>
      <c r="AA3" s="32">
        <f t="shared" si="0"/>
        <v>43336</v>
      </c>
      <c r="AB3" s="32">
        <f t="shared" si="0"/>
        <v>43337</v>
      </c>
      <c r="AC3" s="32">
        <f t="shared" si="0"/>
        <v>43338</v>
      </c>
      <c r="AD3" s="32">
        <f t="shared" si="0"/>
        <v>43339</v>
      </c>
      <c r="AE3" s="32">
        <f t="shared" si="0"/>
        <v>43340</v>
      </c>
      <c r="AF3" s="32">
        <f t="shared" si="0"/>
        <v>43341</v>
      </c>
      <c r="AG3" s="32">
        <f t="shared" si="0"/>
        <v>43342</v>
      </c>
      <c r="AH3" s="33">
        <f t="shared" si="0"/>
        <v>43343</v>
      </c>
      <c r="AI3" s="34" t="s">
        <v>2</v>
      </c>
    </row>
    <row r="4" spans="2:39" s="15" customFormat="1" ht="25.95" customHeight="1" x14ac:dyDescent="0.3">
      <c r="B4" s="44" t="str">
        <f>IF(ISBLANK(Mitarbeiter!B2),"",Mitarbeiter!B2)</f>
        <v>Anuschka Schwed</v>
      </c>
      <c r="C4" s="51">
        <f>Jul!AI4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86"/>
      <c r="AI4" s="47">
        <f>IFERROR(C4-SUM(D4:AH4),"")</f>
        <v>28.5</v>
      </c>
      <c r="AJ4" s="57"/>
      <c r="AK4" s="57"/>
      <c r="AL4" s="57"/>
      <c r="AM4" s="57"/>
    </row>
    <row r="5" spans="2:39" s="15" customFormat="1" ht="25.95" customHeight="1" x14ac:dyDescent="0.3">
      <c r="B5" s="45" t="str">
        <f>IF(ISBLANK(Mitarbeiter!B3),"",Mitarbeiter!B3)</f>
        <v>Peter Klein</v>
      </c>
      <c r="C5" s="52">
        <f>Jul!AI5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86"/>
      <c r="AI5" s="47">
        <f t="shared" ref="AI5" si="1">IFERROR(C5-SUM(D5:AH5),"")</f>
        <v>27</v>
      </c>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86"/>
      <c r="AI6" s="47"/>
      <c r="AJ6" s="57"/>
      <c r="AK6" s="57"/>
      <c r="AL6" s="57"/>
      <c r="AM6" s="57"/>
    </row>
    <row r="7" spans="2:39" ht="19.95" customHeight="1" x14ac:dyDescent="0.3">
      <c r="C7" s="54"/>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4"/>
      <c r="AJ7" s="54"/>
      <c r="AK7" s="54"/>
      <c r="AL7" s="54"/>
      <c r="AM7" s="54"/>
    </row>
    <row r="8" spans="2:39" ht="19.95" customHeight="1" x14ac:dyDescent="0.3">
      <c r="C8" s="54"/>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4"/>
      <c r="AJ8" s="54"/>
      <c r="AK8" s="54"/>
      <c r="AL8" s="54"/>
      <c r="AM8" s="54"/>
    </row>
    <row r="9" spans="2:39" ht="19.95" customHeight="1" x14ac:dyDescent="0.3">
      <c r="C9" s="54"/>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4"/>
      <c r="AJ9" s="54"/>
      <c r="AK9" s="54"/>
      <c r="AL9" s="54"/>
      <c r="AM9" s="54"/>
    </row>
    <row r="10" spans="2:39" ht="19.95" customHeight="1" x14ac:dyDescent="0.3">
      <c r="C10" s="54"/>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4"/>
      <c r="AJ10" s="54"/>
      <c r="AK10" s="54"/>
      <c r="AL10" s="54"/>
      <c r="AM10" s="54"/>
    </row>
    <row r="11" spans="2:39" ht="19.95" customHeight="1" x14ac:dyDescent="0.3">
      <c r="C11" s="5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4"/>
      <c r="AJ11" s="54"/>
      <c r="AK11" s="54"/>
      <c r="AL11" s="54"/>
      <c r="AM11" s="54"/>
    </row>
    <row r="12" spans="2:39" ht="19.95" customHeight="1" x14ac:dyDescent="0.3">
      <c r="C12" s="54"/>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4"/>
      <c r="AJ12" s="54"/>
      <c r="AK12" s="54"/>
      <c r="AL12" s="54"/>
      <c r="AM12" s="54"/>
    </row>
    <row r="13" spans="2:39" ht="19.95" customHeight="1" x14ac:dyDescent="0.3">
      <c r="C13" s="54"/>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4"/>
      <c r="AJ13" s="54"/>
      <c r="AK13" s="54"/>
      <c r="AL13" s="54"/>
      <c r="AM13" s="54"/>
    </row>
    <row r="14" spans="2:39" ht="19.95" customHeight="1" x14ac:dyDescent="0.3">
      <c r="C14" s="54"/>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4"/>
      <c r="AJ14" s="54"/>
      <c r="AK14" s="54"/>
      <c r="AL14" s="54"/>
      <c r="AM14" s="54"/>
    </row>
    <row r="15" spans="2:39" ht="19.95" customHeight="1" x14ac:dyDescent="0.3">
      <c r="C15" s="54"/>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4"/>
      <c r="AJ15" s="54"/>
      <c r="AK15" s="54"/>
      <c r="AL15" s="54"/>
      <c r="AM15" s="54"/>
    </row>
    <row r="16" spans="2:39" ht="19.95" customHeight="1" x14ac:dyDescent="0.3">
      <c r="C16" s="54"/>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4"/>
      <c r="AJ16" s="54"/>
      <c r="AK16" s="54"/>
      <c r="AL16" s="54"/>
      <c r="AM16" s="54"/>
    </row>
    <row r="17" spans="3:39" ht="19.95" customHeight="1" x14ac:dyDescent="0.3">
      <c r="C17" s="5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4"/>
      <c r="AJ17" s="54"/>
      <c r="AK17" s="54"/>
      <c r="AL17" s="54"/>
      <c r="AM17" s="54"/>
    </row>
    <row r="18" spans="3:39" ht="19.95" customHeight="1" x14ac:dyDescent="0.3">
      <c r="C18" s="54"/>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4"/>
      <c r="AJ18" s="54"/>
      <c r="AK18" s="54"/>
      <c r="AL18" s="54"/>
      <c r="AM18" s="54"/>
    </row>
    <row r="19" spans="3:39" ht="19.95" customHeight="1" x14ac:dyDescent="0.3">
      <c r="C19" s="54"/>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4"/>
      <c r="AJ19" s="54"/>
      <c r="AK19" s="54"/>
      <c r="AL19" s="54"/>
      <c r="AM19" s="54"/>
    </row>
    <row r="20" spans="3:39" ht="19.95" customHeight="1" x14ac:dyDescent="0.3">
      <c r="C20" s="54"/>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4"/>
      <c r="AJ20" s="54"/>
      <c r="AK20" s="54"/>
      <c r="AL20" s="54"/>
      <c r="AM20" s="54"/>
    </row>
    <row r="21" spans="3:39" ht="19.95" customHeight="1" x14ac:dyDescent="0.3">
      <c r="C21" s="54"/>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4"/>
      <c r="AJ21" s="54"/>
      <c r="AK21" s="54"/>
      <c r="AL21" s="54"/>
      <c r="AM21" s="54"/>
    </row>
    <row r="22" spans="3:39" ht="19.95" customHeight="1" x14ac:dyDescent="0.3">
      <c r="C22" s="54"/>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4"/>
      <c r="AJ22" s="54"/>
      <c r="AK22" s="54"/>
      <c r="AL22" s="54"/>
      <c r="AM22" s="54"/>
    </row>
    <row r="23" spans="3:39" ht="19.95" customHeight="1" x14ac:dyDescent="0.3">
      <c r="C23" s="54"/>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4"/>
      <c r="AJ23" s="54"/>
      <c r="AK23" s="54"/>
      <c r="AL23" s="54"/>
      <c r="AM23" s="54"/>
    </row>
    <row r="24" spans="3:39" ht="19.95" customHeight="1" x14ac:dyDescent="0.3">
      <c r="C24" s="5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4"/>
      <c r="AJ24" s="54"/>
      <c r="AK24" s="54"/>
      <c r="AL24" s="54"/>
      <c r="AM24" s="54"/>
    </row>
    <row r="25" spans="3:39" ht="19.95" customHeight="1" x14ac:dyDescent="0.3">
      <c r="C25" s="54"/>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4"/>
      <c r="AJ25" s="54"/>
      <c r="AK25" s="54"/>
      <c r="AL25" s="54"/>
      <c r="AM25" s="54"/>
    </row>
    <row r="26" spans="3:39" ht="19.95" customHeight="1" x14ac:dyDescent="0.3">
      <c r="C26" s="54"/>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4"/>
      <c r="AJ26" s="54"/>
      <c r="AK26" s="54"/>
      <c r="AL26" s="54"/>
      <c r="AM26" s="54"/>
    </row>
    <row r="27" spans="3:39" ht="19.95" customHeight="1" x14ac:dyDescent="0.3">
      <c r="C27" s="54"/>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4"/>
      <c r="AJ27" s="54"/>
      <c r="AK27" s="54"/>
      <c r="AL27" s="54"/>
      <c r="AM27" s="54"/>
    </row>
    <row r="28" spans="3:39" ht="19.95" customHeight="1" x14ac:dyDescent="0.3">
      <c r="C28" s="54"/>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4"/>
      <c r="AJ28" s="54"/>
      <c r="AK28" s="54"/>
      <c r="AL28" s="54"/>
      <c r="AM28" s="54"/>
    </row>
    <row r="29" spans="3:39" ht="19.95" customHeight="1" x14ac:dyDescent="0.3">
      <c r="C29" s="54"/>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4"/>
      <c r="AJ29" s="54"/>
      <c r="AK29" s="54"/>
      <c r="AL29" s="54"/>
      <c r="AM29" s="54"/>
    </row>
  </sheetData>
  <sheetProtection algorithmName="SHA-512" hashValue="v1PRzOZRob7OcmKeihRN5f0ak/U5YdygweX2xCESvozLkoCAHmu6vq5SwMAY7nCbDrOQd5Kf4JpZD/smG2YNUw==" saltValue="1iA+Syo8UJ3vPgy64uJDxg==" spinCount="100000" sheet="1" objects="1" scenarios="1" selectLockedCells="1"/>
  <mergeCells count="1">
    <mergeCell ref="D1:AI1"/>
  </mergeCells>
  <conditionalFormatting sqref="D4:AH6">
    <cfRule type="expression" dxfId="14" priority="2">
      <formula>ISNUMBER(D4)</formula>
    </cfRule>
  </conditionalFormatting>
  <conditionalFormatting sqref="D2:AH6">
    <cfRule type="expression" dxfId="13" priority="1">
      <formula>COUNTIF(Feiertage,D$3)&gt;0</formula>
    </cfRule>
    <cfRule type="expression" dxfId="12" priority="3">
      <formula>OR(WEEKDAY(D$3)=7,WEEKDAY(D$3)=1)</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M29"/>
  <sheetViews>
    <sheetView showGridLines="0" showRowColHeaders="0" zoomScale="70" zoomScaleNormal="70" zoomScalePageLayoutView="55" workbookViewId="0">
      <selection activeCell="D4" sqref="D4"/>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3" width="5.21875" style="35" customWidth="1"/>
    <col min="34" max="34" width="12.5546875" style="12" customWidth="1"/>
    <col min="35" max="16384" width="10.88671875" style="12"/>
  </cols>
  <sheetData>
    <row r="1" spans="2:39" ht="47.55" customHeight="1" x14ac:dyDescent="0.3">
      <c r="B1" s="23"/>
      <c r="C1" s="23"/>
      <c r="D1" s="104">
        <f>DATE(YEAR(Jan!D1),9,1)</f>
        <v>43344</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2:39" ht="25.95" customHeight="1" x14ac:dyDescent="0.3">
      <c r="B2" s="36"/>
      <c r="C2" s="25"/>
      <c r="D2" s="26">
        <f>D1</f>
        <v>43344</v>
      </c>
      <c r="E2" s="27">
        <f>D2+1</f>
        <v>43345</v>
      </c>
      <c r="F2" s="27">
        <f t="shared" ref="F2:AG3" si="0">E2+1</f>
        <v>43346</v>
      </c>
      <c r="G2" s="27">
        <f t="shared" si="0"/>
        <v>43347</v>
      </c>
      <c r="H2" s="27">
        <f t="shared" si="0"/>
        <v>43348</v>
      </c>
      <c r="I2" s="27">
        <f t="shared" si="0"/>
        <v>43349</v>
      </c>
      <c r="J2" s="27">
        <f t="shared" si="0"/>
        <v>43350</v>
      </c>
      <c r="K2" s="27">
        <f t="shared" si="0"/>
        <v>43351</v>
      </c>
      <c r="L2" s="27">
        <f t="shared" si="0"/>
        <v>43352</v>
      </c>
      <c r="M2" s="27">
        <f t="shared" si="0"/>
        <v>43353</v>
      </c>
      <c r="N2" s="27">
        <f t="shared" si="0"/>
        <v>43354</v>
      </c>
      <c r="O2" s="27">
        <f t="shared" si="0"/>
        <v>43355</v>
      </c>
      <c r="P2" s="27">
        <f t="shared" si="0"/>
        <v>43356</v>
      </c>
      <c r="Q2" s="27">
        <f t="shared" si="0"/>
        <v>43357</v>
      </c>
      <c r="R2" s="27">
        <f t="shared" si="0"/>
        <v>43358</v>
      </c>
      <c r="S2" s="27">
        <f t="shared" si="0"/>
        <v>43359</v>
      </c>
      <c r="T2" s="27">
        <f t="shared" si="0"/>
        <v>43360</v>
      </c>
      <c r="U2" s="27">
        <f t="shared" si="0"/>
        <v>43361</v>
      </c>
      <c r="V2" s="27">
        <f t="shared" si="0"/>
        <v>43362</v>
      </c>
      <c r="W2" s="27">
        <f t="shared" si="0"/>
        <v>43363</v>
      </c>
      <c r="X2" s="27">
        <f t="shared" si="0"/>
        <v>43364</v>
      </c>
      <c r="Y2" s="27">
        <f t="shared" si="0"/>
        <v>43365</v>
      </c>
      <c r="Z2" s="27">
        <f t="shared" si="0"/>
        <v>43366</v>
      </c>
      <c r="AA2" s="27">
        <f t="shared" si="0"/>
        <v>43367</v>
      </c>
      <c r="AB2" s="27">
        <f t="shared" si="0"/>
        <v>43368</v>
      </c>
      <c r="AC2" s="27">
        <f t="shared" si="0"/>
        <v>43369</v>
      </c>
      <c r="AD2" s="27">
        <f t="shared" si="0"/>
        <v>43370</v>
      </c>
      <c r="AE2" s="27">
        <f t="shared" si="0"/>
        <v>43371</v>
      </c>
      <c r="AF2" s="27">
        <f t="shared" si="0"/>
        <v>43372</v>
      </c>
      <c r="AG2" s="38">
        <f t="shared" si="0"/>
        <v>43373</v>
      </c>
      <c r="AH2" s="39"/>
    </row>
    <row r="3" spans="2:39" ht="25.95" customHeight="1" x14ac:dyDescent="0.3">
      <c r="B3" s="37" t="s">
        <v>0</v>
      </c>
      <c r="C3" s="55" t="s">
        <v>25</v>
      </c>
      <c r="D3" s="31">
        <f>D1</f>
        <v>43344</v>
      </c>
      <c r="E3" s="32">
        <f>D3+1</f>
        <v>43345</v>
      </c>
      <c r="F3" s="32">
        <f t="shared" si="0"/>
        <v>43346</v>
      </c>
      <c r="G3" s="32">
        <f t="shared" si="0"/>
        <v>43347</v>
      </c>
      <c r="H3" s="32">
        <f t="shared" si="0"/>
        <v>43348</v>
      </c>
      <c r="I3" s="32">
        <f t="shared" si="0"/>
        <v>43349</v>
      </c>
      <c r="J3" s="32">
        <f t="shared" si="0"/>
        <v>43350</v>
      </c>
      <c r="K3" s="32">
        <f t="shared" si="0"/>
        <v>43351</v>
      </c>
      <c r="L3" s="32">
        <f t="shared" si="0"/>
        <v>43352</v>
      </c>
      <c r="M3" s="32">
        <f t="shared" si="0"/>
        <v>43353</v>
      </c>
      <c r="N3" s="32">
        <f t="shared" si="0"/>
        <v>43354</v>
      </c>
      <c r="O3" s="32">
        <f t="shared" si="0"/>
        <v>43355</v>
      </c>
      <c r="P3" s="32">
        <f t="shared" si="0"/>
        <v>43356</v>
      </c>
      <c r="Q3" s="32">
        <f t="shared" si="0"/>
        <v>43357</v>
      </c>
      <c r="R3" s="32">
        <f t="shared" si="0"/>
        <v>43358</v>
      </c>
      <c r="S3" s="32">
        <f t="shared" si="0"/>
        <v>43359</v>
      </c>
      <c r="T3" s="32">
        <f t="shared" si="0"/>
        <v>43360</v>
      </c>
      <c r="U3" s="32">
        <f t="shared" si="0"/>
        <v>43361</v>
      </c>
      <c r="V3" s="32">
        <f t="shared" si="0"/>
        <v>43362</v>
      </c>
      <c r="W3" s="32">
        <f t="shared" si="0"/>
        <v>43363</v>
      </c>
      <c r="X3" s="32">
        <f t="shared" si="0"/>
        <v>43364</v>
      </c>
      <c r="Y3" s="32">
        <f t="shared" si="0"/>
        <v>43365</v>
      </c>
      <c r="Z3" s="32">
        <f t="shared" si="0"/>
        <v>43366</v>
      </c>
      <c r="AA3" s="32">
        <f t="shared" si="0"/>
        <v>43367</v>
      </c>
      <c r="AB3" s="32">
        <f t="shared" si="0"/>
        <v>43368</v>
      </c>
      <c r="AC3" s="32">
        <f t="shared" si="0"/>
        <v>43369</v>
      </c>
      <c r="AD3" s="32">
        <f t="shared" si="0"/>
        <v>43370</v>
      </c>
      <c r="AE3" s="32">
        <f t="shared" si="0"/>
        <v>43371</v>
      </c>
      <c r="AF3" s="32">
        <f t="shared" si="0"/>
        <v>43372</v>
      </c>
      <c r="AG3" s="32">
        <f t="shared" si="0"/>
        <v>43373</v>
      </c>
      <c r="AH3" s="34" t="s">
        <v>2</v>
      </c>
    </row>
    <row r="4" spans="2:39" s="15" customFormat="1" ht="25.95" customHeight="1" x14ac:dyDescent="0.3">
      <c r="B4" s="44" t="str">
        <f>IF(ISBLANK(Mitarbeiter!B2),"",Mitarbeiter!B2)</f>
        <v>Anuschka Schwed</v>
      </c>
      <c r="C4" s="51">
        <f>Aug!AI4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47">
        <f>IFERROR(C4-SUM(D4:AG4),"")</f>
        <v>28.5</v>
      </c>
      <c r="AI4" s="57"/>
      <c r="AJ4" s="57"/>
      <c r="AK4" s="57"/>
      <c r="AL4" s="57"/>
      <c r="AM4" s="57"/>
    </row>
    <row r="5" spans="2:39" s="15" customFormat="1" ht="25.95" customHeight="1" x14ac:dyDescent="0.3">
      <c r="B5" s="45" t="str">
        <f>IF(ISBLANK(Mitarbeiter!B3),"",Mitarbeiter!B3)</f>
        <v>Peter Klein</v>
      </c>
      <c r="C5" s="52">
        <f>Aug!AI5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47">
        <f t="shared" ref="AH5" si="1">IFERROR(C5-SUM(D5:AG5),"")</f>
        <v>27</v>
      </c>
      <c r="AI5" s="57"/>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47"/>
      <c r="AI6" s="57"/>
      <c r="AJ6" s="57"/>
      <c r="AK6" s="57"/>
      <c r="AL6" s="57"/>
      <c r="AM6" s="57"/>
    </row>
    <row r="7" spans="2:39" ht="19.95" customHeight="1" x14ac:dyDescent="0.3">
      <c r="C7" s="54"/>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4"/>
      <c r="AI7" s="54"/>
      <c r="AJ7" s="54"/>
      <c r="AK7" s="54"/>
      <c r="AL7" s="54"/>
      <c r="AM7" s="54"/>
    </row>
    <row r="8" spans="2:39" ht="19.95" customHeight="1" x14ac:dyDescent="0.3">
      <c r="C8" s="54"/>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4"/>
      <c r="AI8" s="54"/>
      <c r="AJ8" s="54"/>
      <c r="AK8" s="54"/>
      <c r="AL8" s="54"/>
      <c r="AM8" s="54"/>
    </row>
    <row r="9" spans="2:39" ht="19.95" customHeight="1" x14ac:dyDescent="0.3">
      <c r="C9" s="54"/>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4"/>
      <c r="AI9" s="54"/>
      <c r="AJ9" s="54"/>
      <c r="AK9" s="54"/>
      <c r="AL9" s="54"/>
      <c r="AM9" s="54"/>
    </row>
    <row r="10" spans="2:39" ht="19.95" customHeight="1" x14ac:dyDescent="0.3">
      <c r="C10" s="54"/>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4"/>
      <c r="AI10" s="54"/>
      <c r="AJ10" s="54"/>
      <c r="AK10" s="54"/>
      <c r="AL10" s="54"/>
      <c r="AM10" s="54"/>
    </row>
    <row r="11" spans="2:39" ht="19.95" customHeight="1" x14ac:dyDescent="0.3">
      <c r="C11" s="5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4"/>
      <c r="AI11" s="54"/>
      <c r="AJ11" s="54"/>
      <c r="AK11" s="54"/>
      <c r="AL11" s="54"/>
      <c r="AM11" s="54"/>
    </row>
    <row r="12" spans="2:39" ht="19.95" customHeight="1" x14ac:dyDescent="0.3">
      <c r="C12" s="54"/>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4"/>
      <c r="AI12" s="54"/>
      <c r="AJ12" s="54"/>
      <c r="AK12" s="54"/>
      <c r="AL12" s="54"/>
      <c r="AM12" s="54"/>
    </row>
    <row r="13" spans="2:39" ht="19.95" customHeight="1" x14ac:dyDescent="0.3">
      <c r="C13" s="54"/>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4"/>
      <c r="AI13" s="54"/>
      <c r="AJ13" s="54"/>
      <c r="AK13" s="54"/>
      <c r="AL13" s="54"/>
      <c r="AM13" s="54"/>
    </row>
    <row r="14" spans="2:39" ht="19.95" customHeight="1" x14ac:dyDescent="0.3">
      <c r="C14" s="54"/>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4"/>
      <c r="AI14" s="54"/>
      <c r="AJ14" s="54"/>
      <c r="AK14" s="54"/>
      <c r="AL14" s="54"/>
      <c r="AM14" s="54"/>
    </row>
    <row r="15" spans="2:39" ht="19.95" customHeight="1" x14ac:dyDescent="0.3">
      <c r="C15" s="54"/>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4"/>
      <c r="AI15" s="54"/>
      <c r="AJ15" s="54"/>
      <c r="AK15" s="54"/>
      <c r="AL15" s="54"/>
      <c r="AM15" s="54"/>
    </row>
    <row r="16" spans="2:39" ht="19.95" customHeight="1" x14ac:dyDescent="0.3">
      <c r="C16" s="54"/>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4"/>
      <c r="AI16" s="54"/>
      <c r="AJ16" s="54"/>
      <c r="AK16" s="54"/>
      <c r="AL16" s="54"/>
      <c r="AM16" s="54"/>
    </row>
    <row r="17" spans="3:39" ht="19.95" customHeight="1" x14ac:dyDescent="0.3">
      <c r="C17" s="5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4"/>
      <c r="AI17" s="54"/>
      <c r="AJ17" s="54"/>
      <c r="AK17" s="54"/>
      <c r="AL17" s="54"/>
      <c r="AM17" s="54"/>
    </row>
    <row r="18" spans="3:39" ht="19.95" customHeight="1" x14ac:dyDescent="0.3">
      <c r="C18" s="54"/>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4"/>
      <c r="AI18" s="54"/>
      <c r="AJ18" s="54"/>
      <c r="AK18" s="54"/>
      <c r="AL18" s="54"/>
      <c r="AM18" s="54"/>
    </row>
    <row r="19" spans="3:39" ht="19.95" customHeight="1" x14ac:dyDescent="0.3">
      <c r="C19" s="54"/>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4"/>
      <c r="AI19" s="54"/>
      <c r="AJ19" s="54"/>
      <c r="AK19" s="54"/>
      <c r="AL19" s="54"/>
      <c r="AM19" s="54"/>
    </row>
    <row r="20" spans="3:39" ht="19.95" customHeight="1" x14ac:dyDescent="0.3">
      <c r="C20" s="54"/>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4"/>
      <c r="AI20" s="54"/>
      <c r="AJ20" s="54"/>
      <c r="AK20" s="54"/>
      <c r="AL20" s="54"/>
      <c r="AM20" s="54"/>
    </row>
    <row r="21" spans="3:39" ht="19.95" customHeight="1" x14ac:dyDescent="0.3">
      <c r="C21" s="54"/>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4"/>
      <c r="AI21" s="54"/>
      <c r="AJ21" s="54"/>
      <c r="AK21" s="54"/>
      <c r="AL21" s="54"/>
      <c r="AM21" s="54"/>
    </row>
    <row r="22" spans="3:39" ht="19.95" customHeight="1" x14ac:dyDescent="0.3">
      <c r="C22" s="54"/>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4"/>
      <c r="AI22" s="54"/>
      <c r="AJ22" s="54"/>
      <c r="AK22" s="54"/>
      <c r="AL22" s="54"/>
      <c r="AM22" s="54"/>
    </row>
    <row r="23" spans="3:39" ht="19.95" customHeight="1" x14ac:dyDescent="0.3">
      <c r="C23" s="54"/>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4"/>
      <c r="AI23" s="54"/>
      <c r="AJ23" s="54"/>
      <c r="AK23" s="54"/>
      <c r="AL23" s="54"/>
      <c r="AM23" s="54"/>
    </row>
    <row r="24" spans="3:39" ht="19.95" customHeight="1" x14ac:dyDescent="0.3">
      <c r="C24" s="5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4"/>
      <c r="AI24" s="54"/>
      <c r="AJ24" s="54"/>
      <c r="AK24" s="54"/>
      <c r="AL24" s="54"/>
      <c r="AM24" s="54"/>
    </row>
    <row r="25" spans="3:39" ht="19.95" customHeight="1" x14ac:dyDescent="0.3">
      <c r="C25" s="54"/>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4"/>
      <c r="AI25" s="54"/>
      <c r="AJ25" s="54"/>
      <c r="AK25" s="54"/>
      <c r="AL25" s="54"/>
      <c r="AM25" s="54"/>
    </row>
    <row r="26" spans="3:39" ht="19.95" customHeight="1" x14ac:dyDescent="0.3">
      <c r="C26" s="54"/>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4"/>
      <c r="AI26" s="54"/>
      <c r="AJ26" s="54"/>
      <c r="AK26" s="54"/>
      <c r="AL26" s="54"/>
      <c r="AM26" s="54"/>
    </row>
    <row r="27" spans="3:39" ht="19.95" customHeight="1" x14ac:dyDescent="0.3">
      <c r="C27" s="54"/>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4"/>
      <c r="AI27" s="54"/>
      <c r="AJ27" s="54"/>
      <c r="AK27" s="54"/>
      <c r="AL27" s="54"/>
      <c r="AM27" s="54"/>
    </row>
    <row r="28" spans="3:39" ht="19.95" customHeight="1" x14ac:dyDescent="0.3">
      <c r="C28" s="54"/>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4"/>
      <c r="AI28" s="54"/>
      <c r="AJ28" s="54"/>
      <c r="AK28" s="54"/>
      <c r="AL28" s="54"/>
      <c r="AM28" s="54"/>
    </row>
    <row r="29" spans="3:39" ht="19.95" customHeight="1" x14ac:dyDescent="0.3">
      <c r="C29" s="54"/>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4"/>
      <c r="AI29" s="54"/>
      <c r="AJ29" s="54"/>
      <c r="AK29" s="54"/>
      <c r="AL29" s="54"/>
      <c r="AM29" s="54"/>
    </row>
  </sheetData>
  <sheetProtection algorithmName="SHA-512" hashValue="i2fGyDWerKSOTuPYy83zUEOaLE/AuXZjYt/SExMep9ftw/5AMxl5sMPdmPvDnymMt12rgbrd3WEDS0MbxDPeJA==" saltValue="ol7rCoi3OQ9BwL+5ticbng==" spinCount="100000" sheet="1" objects="1" scenarios="1" selectLockedCells="1"/>
  <mergeCells count="1">
    <mergeCell ref="D1:AH1"/>
  </mergeCells>
  <conditionalFormatting sqref="D2:AG6">
    <cfRule type="expression" dxfId="11" priority="1">
      <formula>COUNTIF(Feiertage,D$3)&gt;0</formula>
    </cfRule>
    <cfRule type="expression" dxfId="10" priority="3">
      <formula>OR(WEEKDAY(D$3)=7,WEEKDAY(D$3)=1)</formula>
    </cfRule>
  </conditionalFormatting>
  <conditionalFormatting sqref="D4:AG6">
    <cfRule type="expression" dxfId="9" priority="2">
      <formula>ISNUMBER(D4)</formula>
    </cfRule>
  </conditionalFormatting>
  <pageMargins left="0.19685039370078741" right="0.19685039370078741" top="0.78740157480314965" bottom="0.78740157480314965" header="0.31496062992125984" footer="0.31496062992125984"/>
  <pageSetup paperSize="9" scale="69" fitToHeight="0" orientation="landscape" r:id="rId1"/>
  <headerFooter>
    <oddFooter>&amp;L(c) www.Schwed.org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M29"/>
  <sheetViews>
    <sheetView showGridLines="0" showRowColHeaders="0" zoomScale="70" zoomScaleNormal="70" zoomScalePageLayoutView="55" workbookViewId="0">
      <selection activeCell="D4" sqref="D4:AH6"/>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04">
        <f>DATE(YEAR(Jan!D1),10,1)</f>
        <v>43374</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9" ht="25.95" customHeight="1" x14ac:dyDescent="0.3">
      <c r="B2" s="36"/>
      <c r="C2" s="25"/>
      <c r="D2" s="26">
        <f>D1</f>
        <v>43374</v>
      </c>
      <c r="E2" s="27">
        <f>D2+1</f>
        <v>43375</v>
      </c>
      <c r="F2" s="27">
        <f t="shared" ref="F2:AH3" si="0">E2+1</f>
        <v>43376</v>
      </c>
      <c r="G2" s="27">
        <f t="shared" si="0"/>
        <v>43377</v>
      </c>
      <c r="H2" s="27">
        <f t="shared" si="0"/>
        <v>43378</v>
      </c>
      <c r="I2" s="27">
        <f t="shared" si="0"/>
        <v>43379</v>
      </c>
      <c r="J2" s="27">
        <f t="shared" si="0"/>
        <v>43380</v>
      </c>
      <c r="K2" s="27">
        <f t="shared" si="0"/>
        <v>43381</v>
      </c>
      <c r="L2" s="27">
        <f t="shared" si="0"/>
        <v>43382</v>
      </c>
      <c r="M2" s="27">
        <f t="shared" si="0"/>
        <v>43383</v>
      </c>
      <c r="N2" s="27">
        <f t="shared" si="0"/>
        <v>43384</v>
      </c>
      <c r="O2" s="27">
        <f t="shared" si="0"/>
        <v>43385</v>
      </c>
      <c r="P2" s="27">
        <f t="shared" si="0"/>
        <v>43386</v>
      </c>
      <c r="Q2" s="27">
        <f t="shared" si="0"/>
        <v>43387</v>
      </c>
      <c r="R2" s="27">
        <f t="shared" si="0"/>
        <v>43388</v>
      </c>
      <c r="S2" s="27">
        <f t="shared" si="0"/>
        <v>43389</v>
      </c>
      <c r="T2" s="27">
        <f t="shared" si="0"/>
        <v>43390</v>
      </c>
      <c r="U2" s="27">
        <f t="shared" si="0"/>
        <v>43391</v>
      </c>
      <c r="V2" s="27">
        <f t="shared" si="0"/>
        <v>43392</v>
      </c>
      <c r="W2" s="27">
        <f t="shared" si="0"/>
        <v>43393</v>
      </c>
      <c r="X2" s="27">
        <f t="shared" si="0"/>
        <v>43394</v>
      </c>
      <c r="Y2" s="27">
        <f t="shared" si="0"/>
        <v>43395</v>
      </c>
      <c r="Z2" s="27">
        <f t="shared" si="0"/>
        <v>43396</v>
      </c>
      <c r="AA2" s="27">
        <f t="shared" si="0"/>
        <v>43397</v>
      </c>
      <c r="AB2" s="27">
        <f t="shared" si="0"/>
        <v>43398</v>
      </c>
      <c r="AC2" s="27">
        <f t="shared" si="0"/>
        <v>43399</v>
      </c>
      <c r="AD2" s="27">
        <f t="shared" si="0"/>
        <v>43400</v>
      </c>
      <c r="AE2" s="27">
        <f t="shared" si="0"/>
        <v>43401</v>
      </c>
      <c r="AF2" s="27">
        <f t="shared" si="0"/>
        <v>43402</v>
      </c>
      <c r="AG2" s="27">
        <f t="shared" si="0"/>
        <v>43403</v>
      </c>
      <c r="AH2" s="28">
        <f t="shared" si="0"/>
        <v>43404</v>
      </c>
      <c r="AI2" s="29"/>
    </row>
    <row r="3" spans="2:39" ht="25.95" customHeight="1" x14ac:dyDescent="0.3">
      <c r="B3" s="37" t="s">
        <v>0</v>
      </c>
      <c r="C3" s="55" t="s">
        <v>25</v>
      </c>
      <c r="D3" s="31">
        <f>D1</f>
        <v>43374</v>
      </c>
      <c r="E3" s="32">
        <f>D3+1</f>
        <v>43375</v>
      </c>
      <c r="F3" s="32">
        <f t="shared" si="0"/>
        <v>43376</v>
      </c>
      <c r="G3" s="32">
        <f t="shared" si="0"/>
        <v>43377</v>
      </c>
      <c r="H3" s="32">
        <f t="shared" si="0"/>
        <v>43378</v>
      </c>
      <c r="I3" s="32">
        <f t="shared" si="0"/>
        <v>43379</v>
      </c>
      <c r="J3" s="32">
        <f t="shared" si="0"/>
        <v>43380</v>
      </c>
      <c r="K3" s="32">
        <f t="shared" si="0"/>
        <v>43381</v>
      </c>
      <c r="L3" s="32">
        <f t="shared" si="0"/>
        <v>43382</v>
      </c>
      <c r="M3" s="32">
        <f t="shared" si="0"/>
        <v>43383</v>
      </c>
      <c r="N3" s="32">
        <f t="shared" si="0"/>
        <v>43384</v>
      </c>
      <c r="O3" s="32">
        <f t="shared" si="0"/>
        <v>43385</v>
      </c>
      <c r="P3" s="32">
        <f t="shared" si="0"/>
        <v>43386</v>
      </c>
      <c r="Q3" s="32">
        <f t="shared" si="0"/>
        <v>43387</v>
      </c>
      <c r="R3" s="32">
        <f t="shared" si="0"/>
        <v>43388</v>
      </c>
      <c r="S3" s="32">
        <f t="shared" si="0"/>
        <v>43389</v>
      </c>
      <c r="T3" s="32">
        <f t="shared" si="0"/>
        <v>43390</v>
      </c>
      <c r="U3" s="32">
        <f t="shared" si="0"/>
        <v>43391</v>
      </c>
      <c r="V3" s="32">
        <f t="shared" si="0"/>
        <v>43392</v>
      </c>
      <c r="W3" s="32">
        <f t="shared" si="0"/>
        <v>43393</v>
      </c>
      <c r="X3" s="32">
        <f t="shared" si="0"/>
        <v>43394</v>
      </c>
      <c r="Y3" s="32">
        <f t="shared" si="0"/>
        <v>43395</v>
      </c>
      <c r="Z3" s="32">
        <f t="shared" si="0"/>
        <v>43396</v>
      </c>
      <c r="AA3" s="32">
        <f t="shared" si="0"/>
        <v>43397</v>
      </c>
      <c r="AB3" s="32">
        <f t="shared" si="0"/>
        <v>43398</v>
      </c>
      <c r="AC3" s="32">
        <f t="shared" si="0"/>
        <v>43399</v>
      </c>
      <c r="AD3" s="32">
        <f t="shared" si="0"/>
        <v>43400</v>
      </c>
      <c r="AE3" s="32">
        <f t="shared" si="0"/>
        <v>43401</v>
      </c>
      <c r="AF3" s="32">
        <f t="shared" si="0"/>
        <v>43402</v>
      </c>
      <c r="AG3" s="32">
        <f t="shared" si="0"/>
        <v>43403</v>
      </c>
      <c r="AH3" s="33">
        <f t="shared" si="0"/>
        <v>43404</v>
      </c>
      <c r="AI3" s="34" t="s">
        <v>2</v>
      </c>
    </row>
    <row r="4" spans="2:39" s="15" customFormat="1" ht="25.95" customHeight="1" x14ac:dyDescent="0.3">
      <c r="B4" s="44" t="str">
        <f>IF(ISBLANK(Mitarbeiter!B2),"",Mitarbeiter!B2)</f>
        <v>Anuschka Schwed</v>
      </c>
      <c r="C4" s="51">
        <f>Sep!AH4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86"/>
      <c r="AI4" s="47">
        <f>IFERROR(C4-SUM(D4:AH4),"")</f>
        <v>28.5</v>
      </c>
      <c r="AJ4" s="57"/>
      <c r="AK4" s="57"/>
      <c r="AL4" s="57"/>
      <c r="AM4" s="57"/>
    </row>
    <row r="5" spans="2:39" s="15" customFormat="1" ht="25.95" customHeight="1" x14ac:dyDescent="0.3">
      <c r="B5" s="45" t="str">
        <f>IF(ISBLANK(Mitarbeiter!B3),"",Mitarbeiter!B3)</f>
        <v>Peter Klein</v>
      </c>
      <c r="C5" s="52">
        <f>Sep!AH5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86"/>
      <c r="AI5" s="47">
        <f t="shared" ref="AI5" si="1">IFERROR(C5-SUM(D5:AH5),"")</f>
        <v>27</v>
      </c>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86"/>
      <c r="AI6" s="47"/>
      <c r="AJ6" s="57"/>
      <c r="AK6" s="57"/>
      <c r="AL6" s="57"/>
      <c r="AM6" s="57"/>
    </row>
    <row r="7" spans="2:39" ht="19.95" customHeight="1" x14ac:dyDescent="0.3">
      <c r="C7" s="54"/>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4"/>
      <c r="AJ7" s="54"/>
      <c r="AK7" s="54"/>
      <c r="AL7" s="54"/>
      <c r="AM7" s="54"/>
    </row>
    <row r="8" spans="2:39" ht="19.95" customHeight="1" x14ac:dyDescent="0.3">
      <c r="C8" s="54"/>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4"/>
      <c r="AJ8" s="54"/>
      <c r="AK8" s="54"/>
      <c r="AL8" s="54"/>
      <c r="AM8" s="54"/>
    </row>
    <row r="9" spans="2:39" ht="19.95" customHeight="1" x14ac:dyDescent="0.3">
      <c r="C9" s="54"/>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4"/>
      <c r="AJ9" s="54"/>
      <c r="AK9" s="54"/>
      <c r="AL9" s="54"/>
      <c r="AM9" s="54"/>
    </row>
    <row r="10" spans="2:39" ht="19.95" customHeight="1" x14ac:dyDescent="0.3">
      <c r="C10" s="54"/>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4"/>
      <c r="AJ10" s="54"/>
      <c r="AK10" s="54"/>
      <c r="AL10" s="54"/>
      <c r="AM10" s="54"/>
    </row>
    <row r="11" spans="2:39" ht="19.95" customHeight="1" x14ac:dyDescent="0.3">
      <c r="C11" s="5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4"/>
      <c r="AJ11" s="54"/>
      <c r="AK11" s="54"/>
      <c r="AL11" s="54"/>
      <c r="AM11" s="54"/>
    </row>
    <row r="12" spans="2:39" ht="19.95" customHeight="1" x14ac:dyDescent="0.3">
      <c r="C12" s="54"/>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4"/>
      <c r="AJ12" s="54"/>
      <c r="AK12" s="54"/>
      <c r="AL12" s="54"/>
      <c r="AM12" s="54"/>
    </row>
    <row r="13" spans="2:39" ht="19.95" customHeight="1" x14ac:dyDescent="0.3">
      <c r="C13" s="54"/>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4"/>
      <c r="AJ13" s="54"/>
      <c r="AK13" s="54"/>
      <c r="AL13" s="54"/>
      <c r="AM13" s="54"/>
    </row>
    <row r="14" spans="2:39" ht="19.95" customHeight="1" x14ac:dyDescent="0.3">
      <c r="C14" s="54"/>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4"/>
      <c r="AJ14" s="54"/>
      <c r="AK14" s="54"/>
      <c r="AL14" s="54"/>
      <c r="AM14" s="54"/>
    </row>
    <row r="15" spans="2:39" ht="19.95" customHeight="1" x14ac:dyDescent="0.3">
      <c r="C15" s="54"/>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4"/>
      <c r="AJ15" s="54"/>
      <c r="AK15" s="54"/>
      <c r="AL15" s="54"/>
      <c r="AM15" s="54"/>
    </row>
    <row r="16" spans="2:39" ht="19.95" customHeight="1" x14ac:dyDescent="0.3">
      <c r="C16" s="54"/>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4"/>
      <c r="AJ16" s="54"/>
      <c r="AK16" s="54"/>
      <c r="AL16" s="54"/>
      <c r="AM16" s="54"/>
    </row>
    <row r="17" spans="3:39" ht="19.95" customHeight="1" x14ac:dyDescent="0.3">
      <c r="C17" s="5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4"/>
      <c r="AJ17" s="54"/>
      <c r="AK17" s="54"/>
      <c r="AL17" s="54"/>
      <c r="AM17" s="54"/>
    </row>
    <row r="18" spans="3:39" ht="19.95" customHeight="1" x14ac:dyDescent="0.3">
      <c r="C18" s="54"/>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4"/>
      <c r="AJ18" s="54"/>
      <c r="AK18" s="54"/>
      <c r="AL18" s="54"/>
      <c r="AM18" s="54"/>
    </row>
    <row r="19" spans="3:39" ht="19.95" customHeight="1" x14ac:dyDescent="0.3">
      <c r="C19" s="54"/>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4"/>
      <c r="AJ19" s="54"/>
      <c r="AK19" s="54"/>
      <c r="AL19" s="54"/>
      <c r="AM19" s="54"/>
    </row>
    <row r="20" spans="3:39" ht="19.95" customHeight="1" x14ac:dyDescent="0.3">
      <c r="C20" s="54"/>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4"/>
      <c r="AJ20" s="54"/>
      <c r="AK20" s="54"/>
      <c r="AL20" s="54"/>
      <c r="AM20" s="54"/>
    </row>
    <row r="21" spans="3:39" ht="19.95" customHeight="1" x14ac:dyDescent="0.3">
      <c r="C21" s="54"/>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4"/>
      <c r="AJ21" s="54"/>
      <c r="AK21" s="54"/>
      <c r="AL21" s="54"/>
      <c r="AM21" s="54"/>
    </row>
    <row r="22" spans="3:39" ht="19.95" customHeight="1" x14ac:dyDescent="0.3">
      <c r="C22" s="54"/>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4"/>
      <c r="AJ22" s="54"/>
      <c r="AK22" s="54"/>
      <c r="AL22" s="54"/>
      <c r="AM22" s="54"/>
    </row>
    <row r="23" spans="3:39" ht="19.95" customHeight="1" x14ac:dyDescent="0.3">
      <c r="C23" s="54"/>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4"/>
      <c r="AJ23" s="54"/>
      <c r="AK23" s="54"/>
      <c r="AL23" s="54"/>
      <c r="AM23" s="54"/>
    </row>
    <row r="24" spans="3:39" ht="19.95" customHeight="1" x14ac:dyDescent="0.3">
      <c r="C24" s="5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4"/>
      <c r="AJ24" s="54"/>
      <c r="AK24" s="54"/>
      <c r="AL24" s="54"/>
      <c r="AM24" s="54"/>
    </row>
    <row r="25" spans="3:39" ht="19.95" customHeight="1" x14ac:dyDescent="0.3">
      <c r="C25" s="54"/>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4"/>
      <c r="AJ25" s="54"/>
      <c r="AK25" s="54"/>
      <c r="AL25" s="54"/>
      <c r="AM25" s="54"/>
    </row>
    <row r="26" spans="3:39" ht="19.95" customHeight="1" x14ac:dyDescent="0.3">
      <c r="C26" s="54"/>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4"/>
      <c r="AJ26" s="54"/>
      <c r="AK26" s="54"/>
      <c r="AL26" s="54"/>
      <c r="AM26" s="54"/>
    </row>
    <row r="27" spans="3:39" ht="19.95" customHeight="1" x14ac:dyDescent="0.3">
      <c r="C27" s="54"/>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4"/>
      <c r="AJ27" s="54"/>
      <c r="AK27" s="54"/>
      <c r="AL27" s="54"/>
      <c r="AM27" s="54"/>
    </row>
    <row r="28" spans="3:39" ht="19.95" customHeight="1" x14ac:dyDescent="0.3">
      <c r="C28" s="54"/>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4"/>
      <c r="AJ28" s="54"/>
      <c r="AK28" s="54"/>
      <c r="AL28" s="54"/>
      <c r="AM28" s="54"/>
    </row>
    <row r="29" spans="3:39" ht="19.95" customHeight="1" x14ac:dyDescent="0.3">
      <c r="C29" s="54"/>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4"/>
      <c r="AJ29" s="54"/>
      <c r="AK29" s="54"/>
      <c r="AL29" s="54"/>
      <c r="AM29" s="54"/>
    </row>
  </sheetData>
  <sheetProtection algorithmName="SHA-512" hashValue="Z4pC2CDwVWKcqbq5wDag1O42bRRgXz+yUrAZsfUTc1XbARPgVWVzeZCPPC1AR0XwksVNddqXKMSLvu1PteWQ2A==" saltValue="g0r+eQV85YzQKwxGBzjH6A==" spinCount="100000" sheet="1" objects="1" scenarios="1" selectLockedCells="1"/>
  <mergeCells count="1">
    <mergeCell ref="D1:AI1"/>
  </mergeCells>
  <conditionalFormatting sqref="D2:AH6">
    <cfRule type="expression" dxfId="8" priority="1">
      <formula>COUNTIF(Feiertage,D$3)&gt;0</formula>
    </cfRule>
    <cfRule type="expression" dxfId="7" priority="3">
      <formula>OR(WEEKDAY(D$3)=7,WEEKDAY(D$3)=1)</formula>
    </cfRule>
  </conditionalFormatting>
  <conditionalFormatting sqref="D4:AH6">
    <cfRule type="expression" dxfId="6" priority="2">
      <formula>ISNUMBER(D4)</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M29"/>
  <sheetViews>
    <sheetView showGridLines="0" showRowColHeaders="0" zoomScale="70" zoomScaleNormal="70" zoomScalePageLayoutView="55" workbookViewId="0">
      <selection activeCell="D4" sqref="D4"/>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3" width="5.21875" style="35" customWidth="1"/>
    <col min="34" max="34" width="12.5546875" style="12" customWidth="1"/>
    <col min="35" max="16384" width="10.88671875" style="12"/>
  </cols>
  <sheetData>
    <row r="1" spans="2:39" ht="47.55" customHeight="1" x14ac:dyDescent="0.3">
      <c r="B1" s="23"/>
      <c r="C1" s="23"/>
      <c r="D1" s="104">
        <f>DATE(YEAR(Jan!D1),11,1)</f>
        <v>43405</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2:39" ht="25.95" customHeight="1" x14ac:dyDescent="0.3">
      <c r="B2" s="36"/>
      <c r="C2" s="25"/>
      <c r="D2" s="26">
        <f>D1</f>
        <v>43405</v>
      </c>
      <c r="E2" s="27">
        <f>D2+1</f>
        <v>43406</v>
      </c>
      <c r="F2" s="27">
        <f t="shared" ref="F2:AG3" si="0">E2+1</f>
        <v>43407</v>
      </c>
      <c r="G2" s="27">
        <f t="shared" si="0"/>
        <v>43408</v>
      </c>
      <c r="H2" s="27">
        <f t="shared" si="0"/>
        <v>43409</v>
      </c>
      <c r="I2" s="27">
        <f t="shared" si="0"/>
        <v>43410</v>
      </c>
      <c r="J2" s="27">
        <f t="shared" si="0"/>
        <v>43411</v>
      </c>
      <c r="K2" s="27">
        <f t="shared" si="0"/>
        <v>43412</v>
      </c>
      <c r="L2" s="27">
        <f t="shared" si="0"/>
        <v>43413</v>
      </c>
      <c r="M2" s="27">
        <f t="shared" si="0"/>
        <v>43414</v>
      </c>
      <c r="N2" s="27">
        <f t="shared" si="0"/>
        <v>43415</v>
      </c>
      <c r="O2" s="27">
        <f t="shared" si="0"/>
        <v>43416</v>
      </c>
      <c r="P2" s="27">
        <f t="shared" si="0"/>
        <v>43417</v>
      </c>
      <c r="Q2" s="27">
        <f t="shared" si="0"/>
        <v>43418</v>
      </c>
      <c r="R2" s="27">
        <f t="shared" si="0"/>
        <v>43419</v>
      </c>
      <c r="S2" s="27">
        <f t="shared" si="0"/>
        <v>43420</v>
      </c>
      <c r="T2" s="27">
        <f t="shared" si="0"/>
        <v>43421</v>
      </c>
      <c r="U2" s="27">
        <f t="shared" si="0"/>
        <v>43422</v>
      </c>
      <c r="V2" s="27">
        <f t="shared" si="0"/>
        <v>43423</v>
      </c>
      <c r="W2" s="27">
        <f t="shared" si="0"/>
        <v>43424</v>
      </c>
      <c r="X2" s="27">
        <f t="shared" si="0"/>
        <v>43425</v>
      </c>
      <c r="Y2" s="27">
        <f t="shared" si="0"/>
        <v>43426</v>
      </c>
      <c r="Z2" s="27">
        <f t="shared" si="0"/>
        <v>43427</v>
      </c>
      <c r="AA2" s="27">
        <f t="shared" si="0"/>
        <v>43428</v>
      </c>
      <c r="AB2" s="27">
        <f t="shared" si="0"/>
        <v>43429</v>
      </c>
      <c r="AC2" s="27">
        <f t="shared" si="0"/>
        <v>43430</v>
      </c>
      <c r="AD2" s="27">
        <f t="shared" si="0"/>
        <v>43431</v>
      </c>
      <c r="AE2" s="27">
        <f t="shared" si="0"/>
        <v>43432</v>
      </c>
      <c r="AF2" s="27">
        <f t="shared" si="0"/>
        <v>43433</v>
      </c>
      <c r="AG2" s="27">
        <f t="shared" si="0"/>
        <v>43434</v>
      </c>
      <c r="AH2" s="29"/>
    </row>
    <row r="3" spans="2:39" ht="25.95" customHeight="1" x14ac:dyDescent="0.3">
      <c r="B3" s="37" t="s">
        <v>0</v>
      </c>
      <c r="C3" s="55" t="s">
        <v>25</v>
      </c>
      <c r="D3" s="31">
        <f>D1</f>
        <v>43405</v>
      </c>
      <c r="E3" s="32">
        <f>D3+1</f>
        <v>43406</v>
      </c>
      <c r="F3" s="32">
        <f t="shared" si="0"/>
        <v>43407</v>
      </c>
      <c r="G3" s="32">
        <f t="shared" si="0"/>
        <v>43408</v>
      </c>
      <c r="H3" s="32">
        <f t="shared" si="0"/>
        <v>43409</v>
      </c>
      <c r="I3" s="32">
        <f t="shared" si="0"/>
        <v>43410</v>
      </c>
      <c r="J3" s="32">
        <f t="shared" si="0"/>
        <v>43411</v>
      </c>
      <c r="K3" s="32">
        <f t="shared" si="0"/>
        <v>43412</v>
      </c>
      <c r="L3" s="32">
        <f t="shared" si="0"/>
        <v>43413</v>
      </c>
      <c r="M3" s="32">
        <f t="shared" si="0"/>
        <v>43414</v>
      </c>
      <c r="N3" s="32">
        <f t="shared" si="0"/>
        <v>43415</v>
      </c>
      <c r="O3" s="32">
        <f t="shared" si="0"/>
        <v>43416</v>
      </c>
      <c r="P3" s="32">
        <f t="shared" si="0"/>
        <v>43417</v>
      </c>
      <c r="Q3" s="32">
        <f t="shared" si="0"/>
        <v>43418</v>
      </c>
      <c r="R3" s="32">
        <f t="shared" si="0"/>
        <v>43419</v>
      </c>
      <c r="S3" s="32">
        <f t="shared" si="0"/>
        <v>43420</v>
      </c>
      <c r="T3" s="32">
        <f t="shared" si="0"/>
        <v>43421</v>
      </c>
      <c r="U3" s="32">
        <f t="shared" si="0"/>
        <v>43422</v>
      </c>
      <c r="V3" s="32">
        <f t="shared" si="0"/>
        <v>43423</v>
      </c>
      <c r="W3" s="32">
        <f t="shared" si="0"/>
        <v>43424</v>
      </c>
      <c r="X3" s="32">
        <f t="shared" si="0"/>
        <v>43425</v>
      </c>
      <c r="Y3" s="32">
        <f t="shared" si="0"/>
        <v>43426</v>
      </c>
      <c r="Z3" s="32">
        <f t="shared" si="0"/>
        <v>43427</v>
      </c>
      <c r="AA3" s="32">
        <f t="shared" si="0"/>
        <v>43428</v>
      </c>
      <c r="AB3" s="32">
        <f t="shared" si="0"/>
        <v>43429</v>
      </c>
      <c r="AC3" s="32">
        <f t="shared" si="0"/>
        <v>43430</v>
      </c>
      <c r="AD3" s="32">
        <f t="shared" si="0"/>
        <v>43431</v>
      </c>
      <c r="AE3" s="32">
        <f t="shared" si="0"/>
        <v>43432</v>
      </c>
      <c r="AF3" s="32">
        <f t="shared" si="0"/>
        <v>43433</v>
      </c>
      <c r="AG3" s="32">
        <f t="shared" si="0"/>
        <v>43434</v>
      </c>
      <c r="AH3" s="34" t="s">
        <v>2</v>
      </c>
    </row>
    <row r="4" spans="2:39" s="15" customFormat="1" ht="25.95" customHeight="1" x14ac:dyDescent="0.3">
      <c r="B4" s="44" t="str">
        <f>IF(ISBLANK(Mitarbeiter!B2),"",Mitarbeiter!B2)</f>
        <v>Anuschka Schwed</v>
      </c>
      <c r="C4" s="51">
        <f>Okt!AI4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47">
        <f>IFERROR(C4-SUM(D4:AG4),"")</f>
        <v>28.5</v>
      </c>
      <c r="AI4" s="57"/>
      <c r="AJ4" s="57"/>
      <c r="AK4" s="57"/>
      <c r="AL4" s="57"/>
      <c r="AM4" s="57"/>
    </row>
    <row r="5" spans="2:39" s="15" customFormat="1" ht="25.95" customHeight="1" x14ac:dyDescent="0.3">
      <c r="B5" s="45" t="str">
        <f>IF(ISBLANK(Mitarbeiter!B3),"",Mitarbeiter!B3)</f>
        <v>Peter Klein</v>
      </c>
      <c r="C5" s="52">
        <f>Okt!AI5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47">
        <f t="shared" ref="AH5" si="1">IFERROR(C5-SUM(D5:AG5),"")</f>
        <v>27</v>
      </c>
      <c r="AI5" s="57"/>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47"/>
      <c r="AI6" s="57"/>
      <c r="AJ6" s="57"/>
      <c r="AK6" s="57"/>
      <c r="AL6" s="57"/>
      <c r="AM6" s="57"/>
    </row>
    <row r="7" spans="2:39" ht="19.95" customHeight="1" x14ac:dyDescent="0.3">
      <c r="C7" s="54"/>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4"/>
      <c r="AI7" s="54"/>
      <c r="AJ7" s="54"/>
      <c r="AK7" s="54"/>
      <c r="AL7" s="54"/>
      <c r="AM7" s="54"/>
    </row>
    <row r="8" spans="2:39" ht="19.95" customHeight="1" x14ac:dyDescent="0.3">
      <c r="C8" s="54"/>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4"/>
      <c r="AI8" s="54"/>
      <c r="AJ8" s="54"/>
      <c r="AK8" s="54"/>
      <c r="AL8" s="54"/>
      <c r="AM8" s="54"/>
    </row>
    <row r="9" spans="2:39" ht="19.95" customHeight="1" x14ac:dyDescent="0.3">
      <c r="C9" s="54"/>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4"/>
      <c r="AI9" s="54"/>
      <c r="AJ9" s="54"/>
      <c r="AK9" s="54"/>
      <c r="AL9" s="54"/>
      <c r="AM9" s="54"/>
    </row>
    <row r="10" spans="2:39" ht="19.95" customHeight="1" x14ac:dyDescent="0.3">
      <c r="C10" s="54"/>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4"/>
      <c r="AI10" s="54"/>
      <c r="AJ10" s="54"/>
      <c r="AK10" s="54"/>
      <c r="AL10" s="54"/>
      <c r="AM10" s="54"/>
    </row>
    <row r="11" spans="2:39" ht="19.95" customHeight="1" x14ac:dyDescent="0.3">
      <c r="C11" s="5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4"/>
      <c r="AI11" s="54"/>
      <c r="AJ11" s="54"/>
      <c r="AK11" s="54"/>
      <c r="AL11" s="54"/>
      <c r="AM11" s="54"/>
    </row>
    <row r="12" spans="2:39" ht="19.95" customHeight="1" x14ac:dyDescent="0.3">
      <c r="C12" s="54"/>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4"/>
      <c r="AI12" s="54"/>
      <c r="AJ12" s="54"/>
      <c r="AK12" s="54"/>
      <c r="AL12" s="54"/>
      <c r="AM12" s="54"/>
    </row>
    <row r="13" spans="2:39" ht="19.95" customHeight="1" x14ac:dyDescent="0.3">
      <c r="C13" s="54"/>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4"/>
      <c r="AI13" s="54"/>
      <c r="AJ13" s="54"/>
      <c r="AK13" s="54"/>
      <c r="AL13" s="54"/>
      <c r="AM13" s="54"/>
    </row>
    <row r="14" spans="2:39" ht="19.95" customHeight="1" x14ac:dyDescent="0.3">
      <c r="C14" s="54"/>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4"/>
      <c r="AI14" s="54"/>
      <c r="AJ14" s="54"/>
      <c r="AK14" s="54"/>
      <c r="AL14" s="54"/>
      <c r="AM14" s="54"/>
    </row>
    <row r="15" spans="2:39" ht="19.95" customHeight="1" x14ac:dyDescent="0.3">
      <c r="C15" s="54"/>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4"/>
      <c r="AI15" s="54"/>
      <c r="AJ15" s="54"/>
      <c r="AK15" s="54"/>
      <c r="AL15" s="54"/>
      <c r="AM15" s="54"/>
    </row>
    <row r="16" spans="2:39" ht="19.95" customHeight="1" x14ac:dyDescent="0.3">
      <c r="C16" s="54"/>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4"/>
      <c r="AI16" s="54"/>
      <c r="AJ16" s="54"/>
      <c r="AK16" s="54"/>
      <c r="AL16" s="54"/>
      <c r="AM16" s="54"/>
    </row>
    <row r="17" spans="3:39" ht="19.95" customHeight="1" x14ac:dyDescent="0.3">
      <c r="C17" s="5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4"/>
      <c r="AI17" s="54"/>
      <c r="AJ17" s="54"/>
      <c r="AK17" s="54"/>
      <c r="AL17" s="54"/>
      <c r="AM17" s="54"/>
    </row>
    <row r="18" spans="3:39" ht="19.95" customHeight="1" x14ac:dyDescent="0.3">
      <c r="C18" s="54"/>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4"/>
      <c r="AI18" s="54"/>
      <c r="AJ18" s="54"/>
      <c r="AK18" s="54"/>
      <c r="AL18" s="54"/>
      <c r="AM18" s="54"/>
    </row>
    <row r="19" spans="3:39" ht="19.95" customHeight="1" x14ac:dyDescent="0.3">
      <c r="C19" s="54"/>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4"/>
      <c r="AI19" s="54"/>
      <c r="AJ19" s="54"/>
      <c r="AK19" s="54"/>
      <c r="AL19" s="54"/>
      <c r="AM19" s="54"/>
    </row>
    <row r="20" spans="3:39" ht="19.95" customHeight="1" x14ac:dyDescent="0.3">
      <c r="C20" s="54"/>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4"/>
      <c r="AI20" s="54"/>
      <c r="AJ20" s="54"/>
      <c r="AK20" s="54"/>
      <c r="AL20" s="54"/>
      <c r="AM20" s="54"/>
    </row>
    <row r="21" spans="3:39" ht="19.95" customHeight="1" x14ac:dyDescent="0.3">
      <c r="C21" s="54"/>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4"/>
      <c r="AI21" s="54"/>
      <c r="AJ21" s="54"/>
      <c r="AK21" s="54"/>
      <c r="AL21" s="54"/>
      <c r="AM21" s="54"/>
    </row>
    <row r="22" spans="3:39" ht="19.95" customHeight="1" x14ac:dyDescent="0.3">
      <c r="C22" s="54"/>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4"/>
      <c r="AI22" s="54"/>
      <c r="AJ22" s="54"/>
      <c r="AK22" s="54"/>
      <c r="AL22" s="54"/>
      <c r="AM22" s="54"/>
    </row>
    <row r="23" spans="3:39" ht="19.95" customHeight="1" x14ac:dyDescent="0.3">
      <c r="C23" s="54"/>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4"/>
      <c r="AI23" s="54"/>
      <c r="AJ23" s="54"/>
      <c r="AK23" s="54"/>
      <c r="AL23" s="54"/>
      <c r="AM23" s="54"/>
    </row>
    <row r="24" spans="3:39" ht="19.95" customHeight="1" x14ac:dyDescent="0.3">
      <c r="C24" s="5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4"/>
      <c r="AI24" s="54"/>
      <c r="AJ24" s="54"/>
      <c r="AK24" s="54"/>
      <c r="AL24" s="54"/>
      <c r="AM24" s="54"/>
    </row>
    <row r="25" spans="3:39" ht="19.95" customHeight="1" x14ac:dyDescent="0.3">
      <c r="C25" s="54"/>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4"/>
      <c r="AI25" s="54"/>
      <c r="AJ25" s="54"/>
      <c r="AK25" s="54"/>
      <c r="AL25" s="54"/>
      <c r="AM25" s="54"/>
    </row>
    <row r="26" spans="3:39" ht="19.95" customHeight="1" x14ac:dyDescent="0.3">
      <c r="C26" s="54"/>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4"/>
      <c r="AI26" s="54"/>
      <c r="AJ26" s="54"/>
      <c r="AK26" s="54"/>
      <c r="AL26" s="54"/>
      <c r="AM26" s="54"/>
    </row>
    <row r="27" spans="3:39" ht="19.95" customHeight="1" x14ac:dyDescent="0.3">
      <c r="C27" s="54"/>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4"/>
      <c r="AI27" s="54"/>
      <c r="AJ27" s="54"/>
      <c r="AK27" s="54"/>
      <c r="AL27" s="54"/>
      <c r="AM27" s="54"/>
    </row>
    <row r="28" spans="3:39" ht="19.95" customHeight="1" x14ac:dyDescent="0.3">
      <c r="C28" s="54"/>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4"/>
      <c r="AI28" s="54"/>
      <c r="AJ28" s="54"/>
      <c r="AK28" s="54"/>
      <c r="AL28" s="54"/>
      <c r="AM28" s="54"/>
    </row>
    <row r="29" spans="3:39" ht="19.95" customHeight="1" x14ac:dyDescent="0.3">
      <c r="C29" s="54"/>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4"/>
      <c r="AI29" s="54"/>
      <c r="AJ29" s="54"/>
      <c r="AK29" s="54"/>
      <c r="AL29" s="54"/>
      <c r="AM29" s="54"/>
    </row>
  </sheetData>
  <sheetProtection algorithmName="SHA-512" hashValue="utF0QxNJ0s0cgDxzh0OOTpRt57Tbv/+DqhRe5GVCsRhNTF11p6ypDPxA1qKeSqpNhqMJEYuatmVb1w9z4BgnXw==" saltValue="Wok8zO0lXNsUwEfWDYTMnA==" spinCount="100000" sheet="1" objects="1" scenarios="1" selectLockedCells="1"/>
  <mergeCells count="1">
    <mergeCell ref="D1:AH1"/>
  </mergeCells>
  <conditionalFormatting sqref="D2:AG6">
    <cfRule type="expression" dxfId="5" priority="1">
      <formula>COUNTIF(Feiertage,D$3)&gt;0</formula>
    </cfRule>
    <cfRule type="expression" dxfId="4" priority="3">
      <formula>OR(WEEKDAY(D$3)=7,WEEKDAY(D$3)=1)</formula>
    </cfRule>
  </conditionalFormatting>
  <conditionalFormatting sqref="D4:AG6">
    <cfRule type="expression" dxfId="3" priority="2">
      <formula>ISNUMBER(D4)</formula>
    </cfRule>
  </conditionalFormatting>
  <pageMargins left="0.19685039370078741" right="0.19685039370078741" top="0.78740157480314965" bottom="0.78740157480314965" header="0.31496062992125984" footer="0.31496062992125984"/>
  <pageSetup paperSize="9" scale="69" fitToHeight="0" orientation="landscape" r:id="rId1"/>
  <headerFooter>
    <oddFooter>&amp;L(c) www.Schwed.org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M29"/>
  <sheetViews>
    <sheetView showGridLines="0" showRowColHeaders="0" zoomScale="70" zoomScaleNormal="70" zoomScalePageLayoutView="55" workbookViewId="0">
      <selection activeCell="O5" sqref="O5"/>
    </sheetView>
  </sheetViews>
  <sheetFormatPr baseColWidth="10" defaultColWidth="10.88671875" defaultRowHeight="19.95" customHeight="1" x14ac:dyDescent="0.3"/>
  <cols>
    <col min="1" max="1" width="6.21875" style="12" customWidth="1"/>
    <col min="2" max="2" width="16.77734375" style="12" bestFit="1"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04">
        <f>DATE(YEAR(Jan!D1),12,1)</f>
        <v>43435</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9" ht="25.95" customHeight="1" x14ac:dyDescent="0.3">
      <c r="B2" s="36"/>
      <c r="C2" s="25"/>
      <c r="D2" s="26">
        <f>D1</f>
        <v>43435</v>
      </c>
      <c r="E2" s="27">
        <f>D2+1</f>
        <v>43436</v>
      </c>
      <c r="F2" s="27">
        <f t="shared" ref="F2:AH3" si="0">E2+1</f>
        <v>43437</v>
      </c>
      <c r="G2" s="27">
        <f t="shared" si="0"/>
        <v>43438</v>
      </c>
      <c r="H2" s="27">
        <f t="shared" si="0"/>
        <v>43439</v>
      </c>
      <c r="I2" s="27">
        <f t="shared" si="0"/>
        <v>43440</v>
      </c>
      <c r="J2" s="27">
        <f t="shared" si="0"/>
        <v>43441</v>
      </c>
      <c r="K2" s="27">
        <f t="shared" si="0"/>
        <v>43442</v>
      </c>
      <c r="L2" s="27">
        <f t="shared" si="0"/>
        <v>43443</v>
      </c>
      <c r="M2" s="27">
        <f t="shared" si="0"/>
        <v>43444</v>
      </c>
      <c r="N2" s="27">
        <f t="shared" si="0"/>
        <v>43445</v>
      </c>
      <c r="O2" s="27">
        <f t="shared" si="0"/>
        <v>43446</v>
      </c>
      <c r="P2" s="27">
        <f t="shared" si="0"/>
        <v>43447</v>
      </c>
      <c r="Q2" s="27">
        <f t="shared" si="0"/>
        <v>43448</v>
      </c>
      <c r="R2" s="27">
        <f t="shared" si="0"/>
        <v>43449</v>
      </c>
      <c r="S2" s="27">
        <f t="shared" si="0"/>
        <v>43450</v>
      </c>
      <c r="T2" s="27">
        <f t="shared" si="0"/>
        <v>43451</v>
      </c>
      <c r="U2" s="27">
        <f t="shared" si="0"/>
        <v>43452</v>
      </c>
      <c r="V2" s="27">
        <f t="shared" si="0"/>
        <v>43453</v>
      </c>
      <c r="W2" s="27">
        <f t="shared" si="0"/>
        <v>43454</v>
      </c>
      <c r="X2" s="27">
        <f t="shared" si="0"/>
        <v>43455</v>
      </c>
      <c r="Y2" s="27">
        <f t="shared" si="0"/>
        <v>43456</v>
      </c>
      <c r="Z2" s="27">
        <f t="shared" si="0"/>
        <v>43457</v>
      </c>
      <c r="AA2" s="27">
        <f t="shared" si="0"/>
        <v>43458</v>
      </c>
      <c r="AB2" s="27">
        <f t="shared" si="0"/>
        <v>43459</v>
      </c>
      <c r="AC2" s="27">
        <f t="shared" si="0"/>
        <v>43460</v>
      </c>
      <c r="AD2" s="27">
        <f t="shared" si="0"/>
        <v>43461</v>
      </c>
      <c r="AE2" s="27">
        <f t="shared" si="0"/>
        <v>43462</v>
      </c>
      <c r="AF2" s="27">
        <f t="shared" si="0"/>
        <v>43463</v>
      </c>
      <c r="AG2" s="27">
        <f t="shared" si="0"/>
        <v>43464</v>
      </c>
      <c r="AH2" s="28">
        <f t="shared" si="0"/>
        <v>43465</v>
      </c>
      <c r="AI2" s="29"/>
    </row>
    <row r="3" spans="2:39" ht="25.95" customHeight="1" x14ac:dyDescent="0.3">
      <c r="B3" s="37" t="s">
        <v>0</v>
      </c>
      <c r="C3" s="55" t="s">
        <v>25</v>
      </c>
      <c r="D3" s="31">
        <f>D1</f>
        <v>43435</v>
      </c>
      <c r="E3" s="32">
        <f>D3+1</f>
        <v>43436</v>
      </c>
      <c r="F3" s="32">
        <f t="shared" si="0"/>
        <v>43437</v>
      </c>
      <c r="G3" s="32">
        <f t="shared" si="0"/>
        <v>43438</v>
      </c>
      <c r="H3" s="32">
        <f t="shared" si="0"/>
        <v>43439</v>
      </c>
      <c r="I3" s="32">
        <f t="shared" si="0"/>
        <v>43440</v>
      </c>
      <c r="J3" s="32">
        <f t="shared" si="0"/>
        <v>43441</v>
      </c>
      <c r="K3" s="32">
        <f t="shared" si="0"/>
        <v>43442</v>
      </c>
      <c r="L3" s="32">
        <f t="shared" si="0"/>
        <v>43443</v>
      </c>
      <c r="M3" s="32">
        <f t="shared" si="0"/>
        <v>43444</v>
      </c>
      <c r="N3" s="32">
        <f t="shared" si="0"/>
        <v>43445</v>
      </c>
      <c r="O3" s="32">
        <f t="shared" si="0"/>
        <v>43446</v>
      </c>
      <c r="P3" s="32">
        <f t="shared" si="0"/>
        <v>43447</v>
      </c>
      <c r="Q3" s="32">
        <f t="shared" si="0"/>
        <v>43448</v>
      </c>
      <c r="R3" s="32">
        <f t="shared" si="0"/>
        <v>43449</v>
      </c>
      <c r="S3" s="32">
        <f t="shared" si="0"/>
        <v>43450</v>
      </c>
      <c r="T3" s="32">
        <f t="shared" si="0"/>
        <v>43451</v>
      </c>
      <c r="U3" s="32">
        <f t="shared" si="0"/>
        <v>43452</v>
      </c>
      <c r="V3" s="32">
        <f t="shared" si="0"/>
        <v>43453</v>
      </c>
      <c r="W3" s="32">
        <f t="shared" si="0"/>
        <v>43454</v>
      </c>
      <c r="X3" s="32">
        <f t="shared" si="0"/>
        <v>43455</v>
      </c>
      <c r="Y3" s="32">
        <f t="shared" si="0"/>
        <v>43456</v>
      </c>
      <c r="Z3" s="32">
        <f t="shared" si="0"/>
        <v>43457</v>
      </c>
      <c r="AA3" s="32">
        <f t="shared" si="0"/>
        <v>43458</v>
      </c>
      <c r="AB3" s="32">
        <f t="shared" si="0"/>
        <v>43459</v>
      </c>
      <c r="AC3" s="32">
        <f t="shared" si="0"/>
        <v>43460</v>
      </c>
      <c r="AD3" s="32">
        <f t="shared" si="0"/>
        <v>43461</v>
      </c>
      <c r="AE3" s="32">
        <f t="shared" si="0"/>
        <v>43462</v>
      </c>
      <c r="AF3" s="32">
        <f t="shared" si="0"/>
        <v>43463</v>
      </c>
      <c r="AG3" s="32">
        <f t="shared" si="0"/>
        <v>43464</v>
      </c>
      <c r="AH3" s="33">
        <f t="shared" si="0"/>
        <v>43465</v>
      </c>
      <c r="AI3" s="34" t="s">
        <v>2</v>
      </c>
    </row>
    <row r="4" spans="2:39" s="15" customFormat="1" ht="25.95" customHeight="1" x14ac:dyDescent="0.3">
      <c r="B4" s="44" t="str">
        <f>IF(ISBLANK(Mitarbeiter!B2),"",Mitarbeiter!B2)</f>
        <v>Anuschka Schwed</v>
      </c>
      <c r="C4" s="51">
        <f>Nov!AH4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86"/>
      <c r="AI4" s="47">
        <f>IFERROR(C4-SUM(D4:AH4),"")</f>
        <v>28.5</v>
      </c>
      <c r="AJ4" s="57"/>
      <c r="AK4" s="57"/>
      <c r="AL4" s="57"/>
      <c r="AM4" s="57"/>
    </row>
    <row r="5" spans="2:39" s="15" customFormat="1" ht="25.95" customHeight="1" x14ac:dyDescent="0.3">
      <c r="B5" s="45" t="str">
        <f>IF(ISBLANK(Mitarbeiter!B3),"",Mitarbeiter!B3)</f>
        <v>Peter Klein</v>
      </c>
      <c r="C5" s="52">
        <f>Nov!AH5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86"/>
      <c r="AI5" s="47">
        <f t="shared" ref="AI5" si="1">IFERROR(C5-SUM(D5:AH5),"")</f>
        <v>27</v>
      </c>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86"/>
      <c r="AI6" s="47"/>
      <c r="AJ6" s="57"/>
      <c r="AK6" s="57"/>
      <c r="AL6" s="57"/>
      <c r="AM6" s="57"/>
    </row>
    <row r="7" spans="2:39" ht="19.95" customHeight="1" x14ac:dyDescent="0.3">
      <c r="C7" s="54"/>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4"/>
      <c r="AJ7" s="54"/>
      <c r="AK7" s="54"/>
      <c r="AL7" s="54"/>
      <c r="AM7" s="54"/>
    </row>
    <row r="8" spans="2:39" ht="19.95" customHeight="1" x14ac:dyDescent="0.3">
      <c r="C8" s="54"/>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4"/>
      <c r="AJ8" s="54"/>
      <c r="AK8" s="54"/>
      <c r="AL8" s="54"/>
      <c r="AM8" s="54"/>
    </row>
    <row r="9" spans="2:39" ht="19.95" customHeight="1" x14ac:dyDescent="0.3">
      <c r="C9" s="54"/>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4"/>
      <c r="AJ9" s="54"/>
      <c r="AK9" s="54"/>
      <c r="AL9" s="54"/>
      <c r="AM9" s="54"/>
    </row>
    <row r="10" spans="2:39" ht="19.95" customHeight="1" x14ac:dyDescent="0.3">
      <c r="C10" s="54"/>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4"/>
      <c r="AJ10" s="54"/>
      <c r="AK10" s="54"/>
      <c r="AL10" s="54"/>
      <c r="AM10" s="54"/>
    </row>
    <row r="11" spans="2:39" ht="19.95" customHeight="1" x14ac:dyDescent="0.3">
      <c r="C11" s="5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4"/>
      <c r="AJ11" s="54"/>
      <c r="AK11" s="54"/>
      <c r="AL11" s="54"/>
      <c r="AM11" s="54"/>
    </row>
    <row r="12" spans="2:39" ht="19.95" customHeight="1" x14ac:dyDescent="0.3">
      <c r="C12" s="54"/>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4"/>
      <c r="AJ12" s="54"/>
      <c r="AK12" s="54"/>
      <c r="AL12" s="54"/>
      <c r="AM12" s="54"/>
    </row>
    <row r="13" spans="2:39" ht="19.95" customHeight="1" x14ac:dyDescent="0.3">
      <c r="C13" s="54"/>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4"/>
      <c r="AJ13" s="54"/>
      <c r="AK13" s="54"/>
      <c r="AL13" s="54"/>
      <c r="AM13" s="54"/>
    </row>
    <row r="14" spans="2:39" ht="19.95" customHeight="1" x14ac:dyDescent="0.3">
      <c r="C14" s="54"/>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4"/>
      <c r="AJ14" s="54"/>
      <c r="AK14" s="54"/>
      <c r="AL14" s="54"/>
      <c r="AM14" s="54"/>
    </row>
    <row r="15" spans="2:39" ht="19.95" customHeight="1" x14ac:dyDescent="0.3">
      <c r="C15" s="54"/>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4"/>
      <c r="AJ15" s="54"/>
      <c r="AK15" s="54"/>
      <c r="AL15" s="54"/>
      <c r="AM15" s="54"/>
    </row>
    <row r="16" spans="2:39" ht="19.95" customHeight="1" x14ac:dyDescent="0.3">
      <c r="C16" s="54"/>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4"/>
      <c r="AJ16" s="54"/>
      <c r="AK16" s="54"/>
      <c r="AL16" s="54"/>
      <c r="AM16" s="54"/>
    </row>
    <row r="17" spans="3:39" ht="19.95" customHeight="1" x14ac:dyDescent="0.3">
      <c r="C17" s="5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4"/>
      <c r="AJ17" s="54"/>
      <c r="AK17" s="54"/>
      <c r="AL17" s="54"/>
      <c r="AM17" s="54"/>
    </row>
    <row r="18" spans="3:39" ht="19.95" customHeight="1" x14ac:dyDescent="0.3">
      <c r="C18" s="54"/>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4"/>
      <c r="AJ18" s="54"/>
      <c r="AK18" s="54"/>
      <c r="AL18" s="54"/>
      <c r="AM18" s="54"/>
    </row>
    <row r="19" spans="3:39" ht="19.95" customHeight="1" x14ac:dyDescent="0.3">
      <c r="C19" s="54"/>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4"/>
      <c r="AJ19" s="54"/>
      <c r="AK19" s="54"/>
      <c r="AL19" s="54"/>
      <c r="AM19" s="54"/>
    </row>
    <row r="20" spans="3:39" ht="19.95" customHeight="1" x14ac:dyDescent="0.3">
      <c r="C20" s="54"/>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4"/>
      <c r="AJ20" s="54"/>
      <c r="AK20" s="54"/>
      <c r="AL20" s="54"/>
      <c r="AM20" s="54"/>
    </row>
    <row r="21" spans="3:39" ht="19.95" customHeight="1" x14ac:dyDescent="0.3">
      <c r="C21" s="54"/>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4"/>
      <c r="AJ21" s="54"/>
      <c r="AK21" s="54"/>
      <c r="AL21" s="54"/>
      <c r="AM21" s="54"/>
    </row>
    <row r="22" spans="3:39" ht="19.95" customHeight="1" x14ac:dyDescent="0.3">
      <c r="C22" s="54"/>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4"/>
      <c r="AJ22" s="54"/>
      <c r="AK22" s="54"/>
      <c r="AL22" s="54"/>
      <c r="AM22" s="54"/>
    </row>
    <row r="23" spans="3:39" ht="19.95" customHeight="1" x14ac:dyDescent="0.3">
      <c r="C23" s="54"/>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4"/>
      <c r="AJ23" s="54"/>
      <c r="AK23" s="54"/>
      <c r="AL23" s="54"/>
      <c r="AM23" s="54"/>
    </row>
    <row r="24" spans="3:39" ht="19.95" customHeight="1" x14ac:dyDescent="0.3">
      <c r="C24" s="5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4"/>
      <c r="AJ24" s="54"/>
      <c r="AK24" s="54"/>
      <c r="AL24" s="54"/>
      <c r="AM24" s="54"/>
    </row>
    <row r="25" spans="3:39" ht="19.95" customHeight="1" x14ac:dyDescent="0.3">
      <c r="C25" s="54"/>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4"/>
      <c r="AJ25" s="54"/>
      <c r="AK25" s="54"/>
      <c r="AL25" s="54"/>
      <c r="AM25" s="54"/>
    </row>
    <row r="26" spans="3:39" ht="19.95" customHeight="1" x14ac:dyDescent="0.3">
      <c r="C26" s="54"/>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4"/>
      <c r="AJ26" s="54"/>
      <c r="AK26" s="54"/>
      <c r="AL26" s="54"/>
      <c r="AM26" s="54"/>
    </row>
    <row r="27" spans="3:39" ht="19.95" customHeight="1" x14ac:dyDescent="0.3">
      <c r="C27" s="54"/>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4"/>
      <c r="AJ27" s="54"/>
      <c r="AK27" s="54"/>
      <c r="AL27" s="54"/>
      <c r="AM27" s="54"/>
    </row>
    <row r="28" spans="3:39" ht="19.95" customHeight="1" x14ac:dyDescent="0.3">
      <c r="C28" s="54"/>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4"/>
      <c r="AJ28" s="54"/>
      <c r="AK28" s="54"/>
      <c r="AL28" s="54"/>
      <c r="AM28" s="54"/>
    </row>
    <row r="29" spans="3:39" ht="19.95" customHeight="1" x14ac:dyDescent="0.3">
      <c r="C29" s="54"/>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4"/>
      <c r="AJ29" s="54"/>
      <c r="AK29" s="54"/>
      <c r="AL29" s="54"/>
      <c r="AM29" s="54"/>
    </row>
  </sheetData>
  <sheetProtection algorithmName="SHA-512" hashValue="wXfVpnb9s9GdULAtOQ+5RhG2Qj9gWd/S/E7Rwwr9inxSoP55WcKZWKhikFXa4H1VLDQjgCjdcd+ErP+xpcbE5g==" saltValue="RY2yMoUG4Cc+rBN56kwp2A==" spinCount="100000" sheet="1" objects="1" scenarios="1" selectLockedCells="1"/>
  <mergeCells count="1">
    <mergeCell ref="D1:AI1"/>
  </mergeCells>
  <conditionalFormatting sqref="D2:AH6">
    <cfRule type="expression" dxfId="2" priority="1">
      <formula>COUNTIF(Feiertage,D$3)&gt;0</formula>
    </cfRule>
    <cfRule type="expression" dxfId="1" priority="3">
      <formula>OR(WEEKDAY(D$3)=7,WEEKDAY(D$3)=1)</formula>
    </cfRule>
  </conditionalFormatting>
  <conditionalFormatting sqref="D4:AH6">
    <cfRule type="expression" dxfId="0" priority="2">
      <formula>ISNUMBER(D4)</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D19E1-C1A6-4B45-9E02-DD57E307C243}">
  <sheetPr>
    <tabColor rgb="FF7A183F"/>
  </sheetPr>
  <dimension ref="B1:K25"/>
  <sheetViews>
    <sheetView showGridLines="0" zoomScale="85" zoomScaleNormal="85" workbookViewId="0">
      <selection activeCell="L10" sqref="L10"/>
    </sheetView>
  </sheetViews>
  <sheetFormatPr baseColWidth="10" defaultColWidth="10.88671875" defaultRowHeight="14.4" x14ac:dyDescent="0.3"/>
  <cols>
    <col min="1" max="1" width="10.88671875" style="16"/>
    <col min="2" max="2" width="6.77734375" style="16" customWidth="1"/>
    <col min="3" max="3" width="19.5546875" style="16" customWidth="1"/>
    <col min="4" max="4" width="24.21875" style="16" customWidth="1"/>
    <col min="5" max="5" width="15.21875" style="16" customWidth="1"/>
    <col min="6" max="6" width="8.109375" style="16" customWidth="1"/>
    <col min="7" max="7" width="8.88671875" style="16" customWidth="1"/>
    <col min="8" max="16384" width="10.88671875" style="16"/>
  </cols>
  <sheetData>
    <row r="1" spans="2:11" ht="76.95" customHeight="1" x14ac:dyDescent="0.35">
      <c r="B1" s="40"/>
    </row>
    <row r="3" spans="2:11" ht="18.45" x14ac:dyDescent="0.35">
      <c r="B3" s="6"/>
    </row>
    <row r="4" spans="2:11" ht="18.45" x14ac:dyDescent="0.35">
      <c r="B4" s="6"/>
    </row>
    <row r="5" spans="2:11" x14ac:dyDescent="0.3">
      <c r="B5" s="7"/>
    </row>
    <row r="6" spans="2:11" x14ac:dyDescent="0.3">
      <c r="B6" s="9"/>
    </row>
    <row r="7" spans="2:11" ht="124.8" customHeight="1" x14ac:dyDescent="0.3">
      <c r="B7" s="98"/>
      <c r="C7" s="98"/>
      <c r="D7" s="98"/>
      <c r="E7" s="98"/>
      <c r="F7" s="98"/>
      <c r="G7" s="98"/>
      <c r="H7" s="98"/>
      <c r="I7" s="98"/>
      <c r="J7" s="98"/>
      <c r="K7" s="98"/>
    </row>
    <row r="8" spans="2:11" ht="25.2" customHeight="1" x14ac:dyDescent="0.3">
      <c r="B8" s="56"/>
    </row>
    <row r="9" spans="2:11" ht="25.2" customHeight="1" x14ac:dyDescent="0.3">
      <c r="B9" s="99"/>
      <c r="C9" s="99"/>
      <c r="D9" s="99"/>
      <c r="E9" s="99"/>
      <c r="F9" s="99"/>
      <c r="G9" s="99"/>
      <c r="H9" s="99"/>
      <c r="I9" s="99"/>
      <c r="J9" s="99"/>
    </row>
    <row r="10" spans="2:11" ht="25.2" customHeight="1" x14ac:dyDescent="0.3">
      <c r="B10" s="56"/>
    </row>
    <row r="12" spans="2:11" ht="18" x14ac:dyDescent="0.3">
      <c r="B12" s="6"/>
    </row>
    <row r="13" spans="2:11" ht="18.45" customHeight="1" x14ac:dyDescent="0.3">
      <c r="B13" s="6"/>
    </row>
    <row r="14" spans="2:11" x14ac:dyDescent="0.3">
      <c r="B14" s="10"/>
    </row>
    <row r="15" spans="2:11" x14ac:dyDescent="0.3">
      <c r="B15" s="91" t="s">
        <v>59</v>
      </c>
    </row>
    <row r="16" spans="2:11" x14ac:dyDescent="0.3">
      <c r="B16" s="90" t="s">
        <v>60</v>
      </c>
      <c r="C16" s="2"/>
    </row>
    <row r="17" spans="2:11" x14ac:dyDescent="0.3">
      <c r="B17" s="90" t="s">
        <v>61</v>
      </c>
    </row>
    <row r="18" spans="2:11" x14ac:dyDescent="0.3">
      <c r="B18" s="90" t="s">
        <v>62</v>
      </c>
    </row>
    <row r="19" spans="2:11" x14ac:dyDescent="0.3">
      <c r="B19" s="90" t="s">
        <v>63</v>
      </c>
    </row>
    <row r="20" spans="2:11" ht="15.6" x14ac:dyDescent="0.3">
      <c r="B20" s="8"/>
    </row>
    <row r="21" spans="2:11" ht="30" customHeight="1" x14ac:dyDescent="0.3">
      <c r="B21" s="11" t="s">
        <v>9</v>
      </c>
      <c r="C21" s="17"/>
      <c r="D21" s="17"/>
      <c r="E21" s="17"/>
      <c r="F21" s="17"/>
      <c r="G21" s="17"/>
      <c r="H21" s="17"/>
      <c r="I21" s="17"/>
      <c r="J21" s="17"/>
      <c r="K21" s="17"/>
    </row>
    <row r="22" spans="2:11" s="18" customFormat="1" ht="17.399999999999999" x14ac:dyDescent="0.3">
      <c r="B22" s="14" t="s">
        <v>13</v>
      </c>
      <c r="C22" s="19" t="s">
        <v>10</v>
      </c>
      <c r="D22" s="19"/>
      <c r="E22" s="42" t="s">
        <v>14</v>
      </c>
      <c r="H22" s="20"/>
      <c r="I22" s="20"/>
      <c r="J22" s="20"/>
      <c r="K22" s="20"/>
    </row>
    <row r="23" spans="2:11" s="18" customFormat="1" ht="17.399999999999999" x14ac:dyDescent="0.3">
      <c r="B23" s="14" t="s">
        <v>13</v>
      </c>
      <c r="C23" s="19" t="s">
        <v>11</v>
      </c>
      <c r="D23" s="43" t="s">
        <v>15</v>
      </c>
      <c r="F23" s="20"/>
      <c r="G23" s="20"/>
      <c r="H23" s="20"/>
      <c r="I23" s="20"/>
      <c r="J23" s="20"/>
      <c r="K23" s="20"/>
    </row>
    <row r="24" spans="2:11" s="18" customFormat="1" ht="17.399999999999999" x14ac:dyDescent="0.3">
      <c r="B24" s="14" t="s">
        <v>13</v>
      </c>
      <c r="C24" s="19" t="s">
        <v>12</v>
      </c>
      <c r="D24" s="19"/>
      <c r="F24" s="41" t="s">
        <v>16</v>
      </c>
      <c r="G24" s="20"/>
      <c r="I24" s="20"/>
      <c r="J24" s="20"/>
      <c r="K24" s="20"/>
    </row>
    <row r="25" spans="2:11" x14ac:dyDescent="0.3">
      <c r="C25" s="21"/>
      <c r="D25" s="21"/>
      <c r="E25" s="21"/>
    </row>
  </sheetData>
  <mergeCells count="2">
    <mergeCell ref="B7:K7"/>
    <mergeCell ref="B9:J9"/>
  </mergeCells>
  <hyperlinks>
    <hyperlink ref="E22" r:id="rId1" xr:uid="{B1F47C50-05B6-4649-95FE-27430AF87587}"/>
    <hyperlink ref="D23" r:id="rId2" xr:uid="{774BFCC6-5AC6-40E8-9BCD-2C928718EB9B}"/>
    <hyperlink ref="F24" r:id="rId3" xr:uid="{BDCD56F3-06BC-47A5-9438-B3D767329F9F}"/>
  </hyperlinks>
  <pageMargins left="0.7" right="0.7" top="0.78740157499999996" bottom="0.78740157499999996"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C3"/>
  <sheetViews>
    <sheetView showGridLines="0" showRowColHeaders="0" workbookViewId="0">
      <selection activeCell="B2" sqref="B2"/>
    </sheetView>
  </sheetViews>
  <sheetFormatPr baseColWidth="10" defaultRowHeight="36.450000000000003" customHeight="1" x14ac:dyDescent="0.3"/>
  <cols>
    <col min="2" max="2" width="37.44140625" customWidth="1"/>
    <col min="3" max="3" width="23.5546875" style="1" customWidth="1"/>
  </cols>
  <sheetData>
    <row r="1" spans="2:3" s="3" customFormat="1" ht="36.450000000000003" customHeight="1" x14ac:dyDescent="0.3">
      <c r="B1" s="5" t="s">
        <v>7</v>
      </c>
      <c r="C1" s="4" t="s">
        <v>6</v>
      </c>
    </row>
    <row r="2" spans="2:3" s="3" customFormat="1" ht="36.450000000000003" customHeight="1" x14ac:dyDescent="0.35">
      <c r="B2" s="92" t="s">
        <v>4</v>
      </c>
      <c r="C2" s="93">
        <v>30</v>
      </c>
    </row>
    <row r="3" spans="2:3" s="3" customFormat="1" ht="36.450000000000003" customHeight="1" x14ac:dyDescent="0.35">
      <c r="B3" s="92" t="s">
        <v>5</v>
      </c>
      <c r="C3" s="93">
        <v>28</v>
      </c>
    </row>
  </sheetData>
  <sheetProtection algorithmName="SHA-512" hashValue="6lZKSxOwjXkZwM0IJ8Zd1StmHHEVvna1UCaEPNRNxT9hwwjxjoBtvA7v3MXG00s5TDWdibUf0MTkxjf9172FLg==" saltValue="I4YmwW5FJp/D+zWz7UmHyw==" spinCount="100000" sheet="1" objects="1" scenarios="1" selectLockedCell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F2A82-C331-42C5-9F24-4DAB8D8E1963}">
  <sheetPr>
    <tabColor rgb="FFFFFF00"/>
  </sheetPr>
  <dimension ref="B1:N50"/>
  <sheetViews>
    <sheetView showGridLines="0" workbookViewId="0">
      <selection activeCell="B21" sqref="B21"/>
    </sheetView>
  </sheetViews>
  <sheetFormatPr baseColWidth="10" defaultColWidth="11.44140625" defaultRowHeight="15" x14ac:dyDescent="0.25"/>
  <cols>
    <col min="1" max="1" width="6" style="63" customWidth="1"/>
    <col min="2" max="2" width="18.109375" style="62" customWidth="1"/>
    <col min="3" max="3" width="12" style="62" customWidth="1"/>
    <col min="4" max="4" width="29.44140625" style="62" customWidth="1"/>
    <col min="5" max="5" width="5.6640625" style="63" customWidth="1"/>
    <col min="6" max="16384" width="11.44140625" style="63"/>
  </cols>
  <sheetData>
    <row r="1" spans="2:14" ht="9" customHeight="1" x14ac:dyDescent="0.25"/>
    <row r="2" spans="2:14" ht="29.25" customHeight="1" x14ac:dyDescent="0.25">
      <c r="B2" s="100">
        <v>43101</v>
      </c>
      <c r="C2" s="101"/>
      <c r="D2" s="102"/>
      <c r="F2" s="64"/>
      <c r="G2" s="64"/>
      <c r="H2" s="64"/>
      <c r="I2" s="64"/>
      <c r="J2" s="64"/>
      <c r="K2" s="64"/>
      <c r="L2" s="64"/>
      <c r="M2" s="64"/>
      <c r="N2" s="64"/>
    </row>
    <row r="3" spans="2:14" ht="8.25" customHeight="1" x14ac:dyDescent="0.25">
      <c r="B3" s="65"/>
      <c r="C3" s="65"/>
      <c r="F3" s="64"/>
      <c r="G3" s="64"/>
      <c r="H3" s="64"/>
      <c r="I3" s="64"/>
      <c r="J3" s="64"/>
      <c r="K3" s="64"/>
      <c r="L3" s="64"/>
      <c r="M3" s="64"/>
      <c r="N3" s="64"/>
    </row>
    <row r="4" spans="2:14" ht="14.25" customHeight="1" x14ac:dyDescent="0.25">
      <c r="B4" s="63"/>
      <c r="C4" s="63"/>
      <c r="D4" s="63"/>
      <c r="L4" s="64"/>
      <c r="M4" s="64"/>
      <c r="N4" s="64"/>
    </row>
    <row r="5" spans="2:14" ht="15" hidden="1" customHeight="1" x14ac:dyDescent="0.25">
      <c r="B5" s="66" t="s">
        <v>27</v>
      </c>
      <c r="C5" s="66"/>
      <c r="D5" s="66">
        <f>MOD($D$13,19)</f>
        <v>4</v>
      </c>
      <c r="L5" s="64"/>
      <c r="M5" s="64"/>
      <c r="N5" s="64"/>
    </row>
    <row r="6" spans="2:14" ht="15" hidden="1" customHeight="1" x14ac:dyDescent="0.25">
      <c r="B6" s="66" t="s">
        <v>28</v>
      </c>
      <c r="C6" s="66"/>
      <c r="D6" s="66">
        <f>MOD($D$13,4)</f>
        <v>2</v>
      </c>
      <c r="L6" s="64"/>
      <c r="M6" s="64"/>
      <c r="N6" s="64"/>
    </row>
    <row r="7" spans="2:14" ht="15" hidden="1" customHeight="1" x14ac:dyDescent="0.25">
      <c r="B7" s="66" t="s">
        <v>29</v>
      </c>
      <c r="C7" s="66"/>
      <c r="D7" s="66">
        <f>MOD($D$13,7)</f>
        <v>2</v>
      </c>
      <c r="L7" s="64"/>
      <c r="M7" s="64"/>
      <c r="N7" s="64"/>
    </row>
    <row r="8" spans="2:14" ht="15" hidden="1" customHeight="1" x14ac:dyDescent="0.25">
      <c r="B8" s="66" t="s">
        <v>30</v>
      </c>
      <c r="C8" s="66"/>
      <c r="D8" s="66">
        <f>+MOD((19*D5+D11),30)</f>
        <v>10</v>
      </c>
      <c r="L8" s="64"/>
      <c r="M8" s="64"/>
      <c r="N8" s="64"/>
    </row>
    <row r="9" spans="2:14" ht="15" hidden="1" customHeight="1" x14ac:dyDescent="0.25">
      <c r="B9" s="66" t="s">
        <v>31</v>
      </c>
      <c r="C9" s="66"/>
      <c r="D9" s="66">
        <f>+MOD((2*D6+4*D7+6*D8+D12),7)</f>
        <v>0</v>
      </c>
      <c r="L9" s="64"/>
      <c r="M9" s="64"/>
      <c r="N9" s="64"/>
    </row>
    <row r="10" spans="2:14" ht="15" hidden="1" customHeight="1" x14ac:dyDescent="0.25">
      <c r="B10" s="66" t="s">
        <v>32</v>
      </c>
      <c r="C10" s="66"/>
      <c r="D10" s="66">
        <f>+D9+D8</f>
        <v>10</v>
      </c>
      <c r="L10" s="64"/>
      <c r="M10" s="64"/>
      <c r="N10" s="64"/>
    </row>
    <row r="11" spans="2:14" ht="15" hidden="1" customHeight="1" x14ac:dyDescent="0.25">
      <c r="B11" s="66" t="s">
        <v>33</v>
      </c>
      <c r="C11" s="66"/>
      <c r="D11" s="66">
        <f>IF(OR(D13&lt;1582,D13&gt;2199),0,IF(D13&lt;1700,22,IF(D13&lt;1900,23,24)))</f>
        <v>24</v>
      </c>
      <c r="L11" s="64"/>
      <c r="M11" s="64"/>
      <c r="N11" s="64"/>
    </row>
    <row r="12" spans="2:14" ht="15" hidden="1" customHeight="1" x14ac:dyDescent="0.25">
      <c r="B12" s="66" t="s">
        <v>34</v>
      </c>
      <c r="C12" s="66"/>
      <c r="D12" s="66">
        <f>IF(OR(D13&lt;1582,D13&gt;2199),0,IF(D13&lt;1700,2,IF(D13&lt;1800,3,IF(D13&lt;1900,4,IF(D13&lt;2100,5,6)))))</f>
        <v>5</v>
      </c>
      <c r="L12" s="64"/>
      <c r="M12" s="64"/>
      <c r="N12" s="64"/>
    </row>
    <row r="13" spans="2:14" ht="15" hidden="1" customHeight="1" x14ac:dyDescent="0.25">
      <c r="B13" s="66" t="s">
        <v>35</v>
      </c>
      <c r="C13" s="66"/>
      <c r="D13" s="67">
        <f>YEAR($B$2)</f>
        <v>2018</v>
      </c>
      <c r="L13" s="64"/>
      <c r="M13" s="64"/>
      <c r="N13" s="64"/>
    </row>
    <row r="14" spans="2:14" ht="15" hidden="1" customHeight="1" x14ac:dyDescent="0.25">
      <c r="B14" s="66" t="s">
        <v>36</v>
      </c>
      <c r="C14" s="66"/>
      <c r="D14" s="68">
        <f>+IF(D10&lt;10,3,4)</f>
        <v>4</v>
      </c>
      <c r="L14" s="64"/>
      <c r="M14" s="64"/>
      <c r="N14" s="64"/>
    </row>
    <row r="15" spans="2:14" ht="15" hidden="1" customHeight="1" x14ac:dyDescent="0.25">
      <c r="B15" s="66" t="s">
        <v>37</v>
      </c>
      <c r="C15" s="66"/>
      <c r="D15" s="66">
        <f>+IF(D14=3,22+D10,D10-9)</f>
        <v>1</v>
      </c>
      <c r="L15" s="64"/>
      <c r="M15" s="64"/>
      <c r="N15" s="64"/>
    </row>
    <row r="16" spans="2:14" ht="15" hidden="1" customHeight="1" x14ac:dyDescent="0.25">
      <c r="L16" s="64"/>
      <c r="M16" s="64"/>
      <c r="N16" s="64"/>
    </row>
    <row r="17" spans="2:14" ht="13.2" x14ac:dyDescent="0.25">
      <c r="B17" s="69" t="s">
        <v>38</v>
      </c>
      <c r="C17" s="70"/>
      <c r="D17" s="71" t="s">
        <v>39</v>
      </c>
      <c r="L17" s="64"/>
      <c r="M17" s="64"/>
      <c r="N17" s="64"/>
    </row>
    <row r="18" spans="2:14" s="75" customFormat="1" ht="14.25" customHeight="1" x14ac:dyDescent="0.3">
      <c r="B18" s="72">
        <f>B2</f>
        <v>43101</v>
      </c>
      <c r="C18" s="73">
        <f t="shared" ref="C18:C26" si="0">IF(B18&lt;&gt;0,B18,"")</f>
        <v>43101</v>
      </c>
      <c r="D18" s="74" t="s">
        <v>40</v>
      </c>
      <c r="F18" s="103" t="s">
        <v>65</v>
      </c>
      <c r="G18" s="103"/>
      <c r="H18" s="103"/>
      <c r="L18" s="76"/>
      <c r="M18" s="76"/>
      <c r="N18" s="76"/>
    </row>
    <row r="19" spans="2:14" s="75" customFormat="1" ht="14.25" customHeight="1" x14ac:dyDescent="0.3">
      <c r="B19" s="77">
        <f>B20-2</f>
        <v>43189</v>
      </c>
      <c r="C19" s="78">
        <f t="shared" si="0"/>
        <v>43189</v>
      </c>
      <c r="D19" s="79" t="s">
        <v>41</v>
      </c>
      <c r="F19" s="103"/>
      <c r="G19" s="103"/>
      <c r="H19" s="103"/>
      <c r="L19" s="76"/>
      <c r="M19" s="76"/>
      <c r="N19" s="76"/>
    </row>
    <row r="20" spans="2:14" s="75" customFormat="1" ht="14.25" customHeight="1" x14ac:dyDescent="0.3">
      <c r="B20" s="77">
        <f>+IF(AND(D14=4,D8=28,D5&gt;10,D15=26),DATE(D13,4,19),DATE(D13,D14,D15))</f>
        <v>43191</v>
      </c>
      <c r="C20" s="78">
        <f t="shared" si="0"/>
        <v>43191</v>
      </c>
      <c r="D20" s="79" t="s">
        <v>42</v>
      </c>
      <c r="E20" s="80"/>
      <c r="F20" s="103"/>
      <c r="G20" s="103"/>
      <c r="H20" s="103"/>
      <c r="L20" s="76"/>
      <c r="M20" s="76"/>
      <c r="N20" s="76"/>
    </row>
    <row r="21" spans="2:14" s="75" customFormat="1" ht="14.25" customHeight="1" x14ac:dyDescent="0.3">
      <c r="B21" s="77">
        <f>B20+1</f>
        <v>43192</v>
      </c>
      <c r="C21" s="78">
        <f t="shared" si="0"/>
        <v>43192</v>
      </c>
      <c r="D21" s="79" t="s">
        <v>43</v>
      </c>
      <c r="E21" s="80"/>
      <c r="F21" s="103"/>
      <c r="G21" s="103"/>
      <c r="H21" s="103"/>
      <c r="L21" s="76"/>
      <c r="M21" s="76"/>
      <c r="N21" s="76"/>
    </row>
    <row r="22" spans="2:14" s="75" customFormat="1" ht="14.25" customHeight="1" x14ac:dyDescent="0.3">
      <c r="B22" s="77">
        <f>DATEVALUE("01.05."&amp;YEAR(StartJahr))</f>
        <v>43221</v>
      </c>
      <c r="C22" s="78">
        <f t="shared" si="0"/>
        <v>43221</v>
      </c>
      <c r="D22" s="79" t="s">
        <v>44</v>
      </c>
      <c r="E22" s="80"/>
      <c r="F22" s="103"/>
      <c r="G22" s="103"/>
      <c r="H22" s="103"/>
      <c r="L22" s="76"/>
      <c r="M22" s="76"/>
      <c r="N22" s="76"/>
    </row>
    <row r="23" spans="2:14" s="75" customFormat="1" ht="14.25" customHeight="1" x14ac:dyDescent="0.3">
      <c r="B23" s="77">
        <f>B20+39</f>
        <v>43230</v>
      </c>
      <c r="C23" s="78">
        <f t="shared" si="0"/>
        <v>43230</v>
      </c>
      <c r="D23" s="79" t="s">
        <v>45</v>
      </c>
      <c r="E23" s="80"/>
      <c r="F23" s="103"/>
      <c r="G23" s="103"/>
      <c r="H23" s="103"/>
      <c r="L23" s="76"/>
      <c r="M23" s="76"/>
      <c r="N23" s="76"/>
    </row>
    <row r="24" spans="2:14" s="75" customFormat="1" ht="14.25" customHeight="1" x14ac:dyDescent="0.3">
      <c r="B24" s="77">
        <f>B20+49</f>
        <v>43240</v>
      </c>
      <c r="C24" s="78">
        <f t="shared" si="0"/>
        <v>43240</v>
      </c>
      <c r="D24" s="79" t="s">
        <v>46</v>
      </c>
      <c r="E24" s="80"/>
      <c r="F24" s="103"/>
      <c r="G24" s="103"/>
      <c r="H24" s="103"/>
      <c r="L24" s="76"/>
      <c r="M24" s="76"/>
      <c r="N24" s="76"/>
    </row>
    <row r="25" spans="2:14" s="75" customFormat="1" ht="14.25" customHeight="1" x14ac:dyDescent="0.3">
      <c r="B25" s="77">
        <f>B20+50</f>
        <v>43241</v>
      </c>
      <c r="C25" s="78">
        <f t="shared" si="0"/>
        <v>43241</v>
      </c>
      <c r="D25" s="79" t="s">
        <v>47</v>
      </c>
      <c r="E25" s="80"/>
      <c r="F25" s="103"/>
      <c r="G25" s="103"/>
      <c r="H25" s="103"/>
      <c r="L25" s="76"/>
      <c r="M25" s="76"/>
      <c r="N25" s="76"/>
    </row>
    <row r="26" spans="2:14" s="75" customFormat="1" ht="14.25" customHeight="1" x14ac:dyDescent="0.3">
      <c r="B26" s="77">
        <f>B20+60</f>
        <v>43251</v>
      </c>
      <c r="C26" s="78">
        <f t="shared" si="0"/>
        <v>43251</v>
      </c>
      <c r="D26" s="79" t="s">
        <v>48</v>
      </c>
      <c r="E26" s="80"/>
      <c r="F26" s="103"/>
      <c r="G26" s="103"/>
      <c r="H26" s="103"/>
      <c r="L26" s="76"/>
      <c r="M26" s="76"/>
      <c r="N26" s="76"/>
    </row>
    <row r="27" spans="2:14" s="75" customFormat="1" ht="14.25" customHeight="1" x14ac:dyDescent="0.3">
      <c r="B27" s="77">
        <f>DATEVALUE("15.8."&amp;YEAR(StartJahr))</f>
        <v>43327</v>
      </c>
      <c r="C27" s="78">
        <f>IF(B27&lt;&gt;0,B27,"")</f>
        <v>43327</v>
      </c>
      <c r="D27" s="79" t="s">
        <v>49</v>
      </c>
      <c r="E27" s="80"/>
      <c r="F27" s="103"/>
      <c r="G27" s="103"/>
      <c r="H27" s="103"/>
      <c r="L27" s="76"/>
      <c r="M27" s="76"/>
      <c r="N27" s="76"/>
    </row>
    <row r="28" spans="2:14" s="75" customFormat="1" ht="14.25" customHeight="1" x14ac:dyDescent="0.3">
      <c r="B28" s="77">
        <f>DATEVALUE("03.10."&amp;YEAR(StartJahr))</f>
        <v>43376</v>
      </c>
      <c r="C28" s="78">
        <f t="shared" ref="C28:C32" si="1">IF(B28&lt;&gt;0,B28,"")</f>
        <v>43376</v>
      </c>
      <c r="D28" s="79" t="s">
        <v>50</v>
      </c>
      <c r="E28" s="80"/>
      <c r="F28" s="103"/>
      <c r="G28" s="103"/>
      <c r="H28" s="103"/>
      <c r="L28" s="76"/>
      <c r="M28" s="76"/>
      <c r="N28" s="76"/>
    </row>
    <row r="29" spans="2:14" s="75" customFormat="1" ht="14.25" customHeight="1" x14ac:dyDescent="0.3">
      <c r="B29" s="77">
        <f>DATEVALUE("01.11."&amp;YEAR(StartJahr))</f>
        <v>43405</v>
      </c>
      <c r="C29" s="78">
        <f t="shared" si="1"/>
        <v>43405</v>
      </c>
      <c r="D29" s="79" t="s">
        <v>51</v>
      </c>
      <c r="E29" s="80"/>
      <c r="F29" s="103"/>
      <c r="G29" s="103"/>
      <c r="H29" s="103"/>
      <c r="L29" s="76"/>
      <c r="M29" s="76"/>
      <c r="N29" s="76"/>
    </row>
    <row r="30" spans="2:14" s="75" customFormat="1" ht="14.25" customHeight="1" x14ac:dyDescent="0.3">
      <c r="B30" s="77">
        <f>DATEVALUE("24.12."&amp;YEAR(StartJahr))</f>
        <v>43458</v>
      </c>
      <c r="C30" s="78">
        <f t="shared" si="1"/>
        <v>43458</v>
      </c>
      <c r="D30" s="79" t="s">
        <v>52</v>
      </c>
      <c r="E30" s="80"/>
      <c r="F30" s="81"/>
      <c r="G30" s="81"/>
      <c r="H30" s="81"/>
      <c r="L30" s="76"/>
      <c r="M30" s="76"/>
      <c r="N30" s="76"/>
    </row>
    <row r="31" spans="2:14" s="75" customFormat="1" ht="14.25" customHeight="1" x14ac:dyDescent="0.3">
      <c r="B31" s="77">
        <f>DATEVALUE("25.12."&amp;YEAR(StartJahr))</f>
        <v>43459</v>
      </c>
      <c r="C31" s="78">
        <f t="shared" si="1"/>
        <v>43459</v>
      </c>
      <c r="D31" s="79" t="s">
        <v>53</v>
      </c>
      <c r="E31" s="80"/>
      <c r="F31" s="81"/>
      <c r="G31" s="81"/>
      <c r="H31" s="81"/>
      <c r="L31" s="76"/>
      <c r="M31" s="76"/>
      <c r="N31" s="76"/>
    </row>
    <row r="32" spans="2:14" s="75" customFormat="1" ht="14.25" customHeight="1" x14ac:dyDescent="0.3">
      <c r="B32" s="77">
        <f>B31+1</f>
        <v>43460</v>
      </c>
      <c r="C32" s="78">
        <f t="shared" si="1"/>
        <v>43460</v>
      </c>
      <c r="D32" s="79" t="s">
        <v>54</v>
      </c>
      <c r="E32" s="80"/>
      <c r="F32" s="81"/>
      <c r="G32" s="81"/>
      <c r="H32" s="81"/>
      <c r="L32" s="76"/>
      <c r="M32" s="76"/>
      <c r="N32" s="76"/>
    </row>
    <row r="33" spans="2:14" s="75" customFormat="1" ht="14.25" customHeight="1" x14ac:dyDescent="0.3">
      <c r="B33" s="77">
        <f>DATEVALUE("31.12."&amp;YEAR(StartJahr))</f>
        <v>43465</v>
      </c>
      <c r="C33" s="78">
        <f>IF(B33&lt;&gt;0,B33,"")</f>
        <v>43465</v>
      </c>
      <c r="D33" s="79" t="s">
        <v>55</v>
      </c>
      <c r="E33" s="80"/>
      <c r="F33" s="81"/>
      <c r="G33" s="81"/>
      <c r="H33" s="81"/>
      <c r="L33" s="76"/>
      <c r="M33" s="76"/>
      <c r="N33" s="76"/>
    </row>
    <row r="34" spans="2:14" s="75" customFormat="1" ht="14.25" customHeight="1" x14ac:dyDescent="0.3">
      <c r="B34" s="94"/>
      <c r="C34" s="95"/>
      <c r="D34" s="96"/>
      <c r="E34" s="80"/>
      <c r="F34" s="81"/>
      <c r="G34" s="81"/>
      <c r="H34" s="81"/>
      <c r="L34" s="76"/>
      <c r="M34" s="76"/>
      <c r="N34" s="76"/>
    </row>
    <row r="35" spans="2:14" s="75" customFormat="1" ht="14.25" customHeight="1" x14ac:dyDescent="0.3">
      <c r="B35" s="94"/>
      <c r="C35" s="95"/>
      <c r="D35" s="96"/>
      <c r="E35" s="80"/>
      <c r="F35" s="81"/>
      <c r="G35" s="81"/>
      <c r="H35" s="81"/>
      <c r="L35" s="76"/>
      <c r="M35" s="76"/>
      <c r="N35" s="76"/>
    </row>
    <row r="36" spans="2:14" s="75" customFormat="1" ht="14.25" customHeight="1" x14ac:dyDescent="0.3">
      <c r="B36" s="94"/>
      <c r="C36" s="95"/>
      <c r="D36" s="97"/>
      <c r="E36" s="80"/>
      <c r="F36" s="81"/>
      <c r="G36" s="81"/>
      <c r="H36" s="81"/>
      <c r="L36" s="76"/>
      <c r="M36" s="76"/>
      <c r="N36" s="76"/>
    </row>
    <row r="37" spans="2:14" x14ac:dyDescent="0.25">
      <c r="B37" s="63"/>
      <c r="C37" s="63"/>
      <c r="D37" s="63"/>
      <c r="F37" s="82"/>
      <c r="G37" s="82"/>
      <c r="H37" s="82"/>
    </row>
    <row r="38" spans="2:14" x14ac:dyDescent="0.25">
      <c r="F38" s="82"/>
      <c r="G38" s="82"/>
      <c r="H38" s="82"/>
    </row>
    <row r="39" spans="2:14" x14ac:dyDescent="0.25">
      <c r="B39" s="63"/>
      <c r="C39" s="63"/>
      <c r="D39" s="63"/>
      <c r="F39" s="82"/>
      <c r="G39" s="82"/>
      <c r="H39" s="82"/>
    </row>
    <row r="40" spans="2:14" x14ac:dyDescent="0.25">
      <c r="B40" s="63"/>
      <c r="C40" s="63"/>
      <c r="D40" s="83"/>
      <c r="F40" s="82"/>
      <c r="G40" s="82"/>
      <c r="H40" s="82"/>
    </row>
    <row r="41" spans="2:14" x14ac:dyDescent="0.25">
      <c r="B41" s="63"/>
      <c r="C41" s="63"/>
      <c r="D41" s="63"/>
      <c r="F41" s="82"/>
      <c r="G41" s="82"/>
      <c r="H41" s="82"/>
    </row>
    <row r="42" spans="2:14" x14ac:dyDescent="0.25">
      <c r="B42" s="63"/>
      <c r="C42" s="63"/>
      <c r="D42" s="63"/>
      <c r="F42" s="82"/>
      <c r="G42" s="82"/>
      <c r="H42" s="82"/>
    </row>
    <row r="43" spans="2:14" x14ac:dyDescent="0.25">
      <c r="B43" s="63"/>
      <c r="C43" s="63"/>
      <c r="D43" s="63"/>
      <c r="F43" s="82"/>
      <c r="G43" s="82"/>
      <c r="H43" s="82"/>
    </row>
    <row r="44" spans="2:14" x14ac:dyDescent="0.25">
      <c r="B44" s="63"/>
      <c r="C44" s="63"/>
      <c r="D44" s="63"/>
      <c r="F44" s="82"/>
      <c r="G44" s="82"/>
      <c r="H44" s="82"/>
    </row>
    <row r="45" spans="2:14" x14ac:dyDescent="0.25">
      <c r="B45" s="63"/>
      <c r="C45" s="63"/>
      <c r="D45" s="63"/>
      <c r="F45" s="82"/>
      <c r="G45" s="82"/>
      <c r="H45" s="82"/>
    </row>
    <row r="46" spans="2:14" x14ac:dyDescent="0.25">
      <c r="B46" s="63"/>
      <c r="C46" s="63"/>
      <c r="D46" s="63"/>
      <c r="F46" s="82"/>
      <c r="G46" s="82"/>
      <c r="H46" s="82"/>
    </row>
    <row r="47" spans="2:14" x14ac:dyDescent="0.25">
      <c r="B47" s="63"/>
      <c r="C47" s="63"/>
      <c r="D47" s="63"/>
      <c r="F47" s="82"/>
      <c r="G47" s="82"/>
      <c r="H47" s="82"/>
    </row>
    <row r="48" spans="2:14" x14ac:dyDescent="0.25">
      <c r="B48" s="63"/>
      <c r="C48" s="63"/>
      <c r="D48" s="63"/>
      <c r="F48" s="82"/>
      <c r="G48" s="82"/>
      <c r="H48" s="82"/>
    </row>
    <row r="49" spans="2:8" x14ac:dyDescent="0.25">
      <c r="B49" s="63"/>
      <c r="C49" s="63"/>
      <c r="D49" s="63"/>
      <c r="F49" s="82"/>
      <c r="G49" s="82"/>
      <c r="H49" s="82"/>
    </row>
    <row r="50" spans="2:8" x14ac:dyDescent="0.25">
      <c r="F50" s="82"/>
      <c r="G50" s="82"/>
      <c r="H50" s="82"/>
    </row>
  </sheetData>
  <sheetProtection algorithmName="SHA-512" hashValue="PDI02fLzR0z4ob4Z/Omjx7lMheyoBdMubNU4mDyDpUQU0kNBZhrh+9kt+b2HpU5LWos3nkcIa5avPrVKrebHJA==" saltValue="4We5RrlxV3QqXkQDMzBSdg==" spinCount="100000" sheet="1" objects="1" scenarios="1" selectLockedCells="1"/>
  <mergeCells count="2">
    <mergeCell ref="B2:D2"/>
    <mergeCell ref="F18:H2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I9"/>
  <sheetViews>
    <sheetView showGridLines="0" showRowColHeaders="0" zoomScale="70" zoomScaleNormal="70" zoomScalePageLayoutView="55" workbookViewId="0">
      <selection activeCell="D4" sqref="D4"/>
    </sheetView>
  </sheetViews>
  <sheetFormatPr baseColWidth="10" defaultColWidth="10.88671875" defaultRowHeight="19.95" customHeight="1" x14ac:dyDescent="0.3"/>
  <cols>
    <col min="1" max="1" width="6.21875" style="12" customWidth="1"/>
    <col min="2" max="2" width="16.77734375" style="13" bestFit="1" customWidth="1"/>
    <col min="3" max="3" width="17.77734375" style="54" customWidth="1"/>
    <col min="4" max="31" width="5.21875" style="35" customWidth="1"/>
    <col min="32" max="32" width="6.88671875" style="35" bestFit="1" customWidth="1"/>
    <col min="33" max="34" width="6" style="35" bestFit="1" customWidth="1"/>
    <col min="35" max="35" width="13.5546875" style="35" customWidth="1"/>
    <col min="36" max="16384" width="10.88671875" style="12"/>
  </cols>
  <sheetData>
    <row r="1" spans="2:35" ht="47.55" customHeight="1" x14ac:dyDescent="0.3">
      <c r="B1" s="105" t="s">
        <v>26</v>
      </c>
      <c r="C1" s="105"/>
      <c r="D1" s="104">
        <f>Feiertage!B2</f>
        <v>43101</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5" ht="25.95" customHeight="1" x14ac:dyDescent="0.3">
      <c r="B2" s="24"/>
      <c r="C2" s="50"/>
      <c r="D2" s="26">
        <f>D1</f>
        <v>43101</v>
      </c>
      <c r="E2" s="27">
        <f>D2+1</f>
        <v>43102</v>
      </c>
      <c r="F2" s="27">
        <f t="shared" ref="F2:I2" si="0">E2+1</f>
        <v>43103</v>
      </c>
      <c r="G2" s="27">
        <f t="shared" si="0"/>
        <v>43104</v>
      </c>
      <c r="H2" s="27">
        <f t="shared" si="0"/>
        <v>43105</v>
      </c>
      <c r="I2" s="27">
        <f t="shared" si="0"/>
        <v>43106</v>
      </c>
      <c r="J2" s="27">
        <f t="shared" ref="J2:AB2" si="1">I2+1</f>
        <v>43107</v>
      </c>
      <c r="K2" s="27">
        <f t="shared" si="1"/>
        <v>43108</v>
      </c>
      <c r="L2" s="27">
        <f t="shared" si="1"/>
        <v>43109</v>
      </c>
      <c r="M2" s="27">
        <f t="shared" si="1"/>
        <v>43110</v>
      </c>
      <c r="N2" s="27">
        <f t="shared" si="1"/>
        <v>43111</v>
      </c>
      <c r="O2" s="27">
        <f t="shared" si="1"/>
        <v>43112</v>
      </c>
      <c r="P2" s="27">
        <f t="shared" si="1"/>
        <v>43113</v>
      </c>
      <c r="Q2" s="27">
        <f t="shared" si="1"/>
        <v>43114</v>
      </c>
      <c r="R2" s="27">
        <f t="shared" si="1"/>
        <v>43115</v>
      </c>
      <c r="S2" s="27">
        <f t="shared" si="1"/>
        <v>43116</v>
      </c>
      <c r="T2" s="27">
        <f t="shared" si="1"/>
        <v>43117</v>
      </c>
      <c r="U2" s="27">
        <f t="shared" si="1"/>
        <v>43118</v>
      </c>
      <c r="V2" s="27">
        <f t="shared" si="1"/>
        <v>43119</v>
      </c>
      <c r="W2" s="27">
        <f t="shared" si="1"/>
        <v>43120</v>
      </c>
      <c r="X2" s="27">
        <f t="shared" si="1"/>
        <v>43121</v>
      </c>
      <c r="Y2" s="27">
        <f t="shared" si="1"/>
        <v>43122</v>
      </c>
      <c r="Z2" s="27">
        <f t="shared" si="1"/>
        <v>43123</v>
      </c>
      <c r="AA2" s="27">
        <f t="shared" si="1"/>
        <v>43124</v>
      </c>
      <c r="AB2" s="27">
        <f t="shared" si="1"/>
        <v>43125</v>
      </c>
      <c r="AC2" s="27">
        <f t="shared" ref="AC2:AH3" si="2">AB2+1</f>
        <v>43126</v>
      </c>
      <c r="AD2" s="27">
        <f t="shared" si="2"/>
        <v>43127</v>
      </c>
      <c r="AE2" s="27">
        <f t="shared" si="2"/>
        <v>43128</v>
      </c>
      <c r="AF2" s="27">
        <f t="shared" si="2"/>
        <v>43129</v>
      </c>
      <c r="AG2" s="27">
        <f t="shared" si="2"/>
        <v>43130</v>
      </c>
      <c r="AH2" s="28">
        <f t="shared" si="2"/>
        <v>43131</v>
      </c>
      <c r="AI2" s="60"/>
    </row>
    <row r="3" spans="2:35" ht="25.95" customHeight="1" x14ac:dyDescent="0.3">
      <c r="B3" s="30" t="s">
        <v>0</v>
      </c>
      <c r="C3" s="55" t="s">
        <v>1</v>
      </c>
      <c r="D3" s="31">
        <f>D1</f>
        <v>43101</v>
      </c>
      <c r="E3" s="32">
        <f>D3+1</f>
        <v>43102</v>
      </c>
      <c r="F3" s="32">
        <f t="shared" ref="F3:I3" si="3">E3+1</f>
        <v>43103</v>
      </c>
      <c r="G3" s="32">
        <f t="shared" si="3"/>
        <v>43104</v>
      </c>
      <c r="H3" s="32">
        <f t="shared" si="3"/>
        <v>43105</v>
      </c>
      <c r="I3" s="32">
        <f t="shared" si="3"/>
        <v>43106</v>
      </c>
      <c r="J3" s="32">
        <f t="shared" ref="J3:AB3" si="4">I3+1</f>
        <v>43107</v>
      </c>
      <c r="K3" s="32">
        <f t="shared" si="4"/>
        <v>43108</v>
      </c>
      <c r="L3" s="32">
        <f t="shared" si="4"/>
        <v>43109</v>
      </c>
      <c r="M3" s="32">
        <f t="shared" si="4"/>
        <v>43110</v>
      </c>
      <c r="N3" s="32">
        <f t="shared" si="4"/>
        <v>43111</v>
      </c>
      <c r="O3" s="32">
        <f t="shared" si="4"/>
        <v>43112</v>
      </c>
      <c r="P3" s="32">
        <f t="shared" si="4"/>
        <v>43113</v>
      </c>
      <c r="Q3" s="32">
        <f t="shared" si="4"/>
        <v>43114</v>
      </c>
      <c r="R3" s="32">
        <f t="shared" si="4"/>
        <v>43115</v>
      </c>
      <c r="S3" s="32">
        <f t="shared" si="4"/>
        <v>43116</v>
      </c>
      <c r="T3" s="32">
        <f t="shared" si="4"/>
        <v>43117</v>
      </c>
      <c r="U3" s="32">
        <f t="shared" si="4"/>
        <v>43118</v>
      </c>
      <c r="V3" s="32">
        <f t="shared" si="4"/>
        <v>43119</v>
      </c>
      <c r="W3" s="32">
        <f t="shared" si="4"/>
        <v>43120</v>
      </c>
      <c r="X3" s="32">
        <f t="shared" si="4"/>
        <v>43121</v>
      </c>
      <c r="Y3" s="32">
        <f t="shared" si="4"/>
        <v>43122</v>
      </c>
      <c r="Z3" s="32">
        <f t="shared" si="4"/>
        <v>43123</v>
      </c>
      <c r="AA3" s="32">
        <f t="shared" si="4"/>
        <v>43124</v>
      </c>
      <c r="AB3" s="32">
        <f t="shared" si="4"/>
        <v>43125</v>
      </c>
      <c r="AC3" s="32">
        <f t="shared" ref="AC3:AF3" si="5">AB3+1</f>
        <v>43126</v>
      </c>
      <c r="AD3" s="32">
        <f t="shared" si="5"/>
        <v>43127</v>
      </c>
      <c r="AE3" s="32">
        <f t="shared" si="5"/>
        <v>43128</v>
      </c>
      <c r="AF3" s="32">
        <f t="shared" si="5"/>
        <v>43129</v>
      </c>
      <c r="AG3" s="32">
        <f t="shared" si="2"/>
        <v>43130</v>
      </c>
      <c r="AH3" s="33">
        <f t="shared" si="2"/>
        <v>43131</v>
      </c>
      <c r="AI3" s="61" t="s">
        <v>2</v>
      </c>
    </row>
    <row r="4" spans="2:35" s="15" customFormat="1" ht="25.95" customHeight="1" x14ac:dyDescent="0.3">
      <c r="B4" s="44" t="str">
        <f>IF(ISBLANK(Mitarbeiter!B2),"",Mitarbeiter!B2)</f>
        <v>Anuschka Schwed</v>
      </c>
      <c r="C4" s="51">
        <f>IF(ISBLANK(Mitarbeiter!C2),"",Mitarbeiter!C2)</f>
        <v>30</v>
      </c>
      <c r="D4" s="84"/>
      <c r="E4" s="85">
        <v>0.5</v>
      </c>
      <c r="F4" s="85">
        <v>1</v>
      </c>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86"/>
      <c r="AI4" s="47">
        <f>IFERROR(C4-SUM(D4:AH4),"")</f>
        <v>28.5</v>
      </c>
    </row>
    <row r="5" spans="2:35" s="15" customFormat="1" ht="25.95" customHeight="1" x14ac:dyDescent="0.3">
      <c r="B5" s="45" t="str">
        <f>IF(ISBLANK(Mitarbeiter!B3),"",Mitarbeiter!B3)</f>
        <v>Peter Klein</v>
      </c>
      <c r="C5" s="52">
        <f>IF(ISBLANK(Mitarbeiter!C3),"",Mitarbeiter!C3)</f>
        <v>28</v>
      </c>
      <c r="D5" s="84"/>
      <c r="E5" s="85">
        <v>1</v>
      </c>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86"/>
      <c r="AI5" s="47">
        <f t="shared" ref="AI5" si="6">IFERROR(C5-SUM(D5:AH5),"")</f>
        <v>27</v>
      </c>
    </row>
    <row r="6" spans="2:35" s="15" customFormat="1" ht="25.95" customHeight="1" x14ac:dyDescent="0.3">
      <c r="B6" s="46"/>
      <c r="C6" s="53"/>
      <c r="D6" s="87"/>
      <c r="E6" s="88"/>
      <c r="F6" s="88"/>
      <c r="G6" s="88"/>
      <c r="H6" s="88"/>
      <c r="I6" s="88"/>
      <c r="J6" s="88"/>
      <c r="K6" s="88"/>
      <c r="L6" s="88"/>
      <c r="M6" s="88"/>
      <c r="N6" s="89"/>
      <c r="O6" s="89"/>
      <c r="P6" s="89"/>
      <c r="Q6" s="89"/>
      <c r="R6" s="89"/>
      <c r="S6" s="89"/>
      <c r="T6" s="89"/>
      <c r="U6" s="89"/>
      <c r="V6" s="89"/>
      <c r="W6" s="89"/>
      <c r="X6" s="89"/>
      <c r="Y6" s="89"/>
      <c r="Z6" s="89"/>
      <c r="AA6" s="89"/>
      <c r="AB6" s="89"/>
      <c r="AC6" s="89"/>
      <c r="AD6" s="89"/>
      <c r="AE6" s="89"/>
      <c r="AF6" s="89"/>
      <c r="AG6" s="89"/>
      <c r="AH6" s="89"/>
      <c r="AI6" s="48"/>
    </row>
    <row r="8" spans="2:35" ht="19.95" customHeight="1" x14ac:dyDescent="0.3">
      <c r="D8" s="13"/>
    </row>
    <row r="9" spans="2:35" ht="19.95" customHeight="1" x14ac:dyDescent="0.3">
      <c r="D9" s="13"/>
    </row>
  </sheetData>
  <sheetProtection algorithmName="SHA-512" hashValue="n0r0BaymDbhBvfK3Trp+Ry+f4yf8rLPZUVV+KGBHkmgwlenQeq1StcrxncCIJdlj8zxIkPIitaS8eY3DqEtKxQ==" saltValue="ikGD0P3UZIc34FiS8MOzqQ==" spinCount="100000" sheet="1" objects="1" scenarios="1" selectLockedCells="1"/>
  <mergeCells count="2">
    <mergeCell ref="D1:AI1"/>
    <mergeCell ref="B1:C1"/>
  </mergeCells>
  <conditionalFormatting sqref="D4:AH6">
    <cfRule type="expression" dxfId="35" priority="8">
      <formula>ISNUMBER(D4)</formula>
    </cfRule>
  </conditionalFormatting>
  <conditionalFormatting sqref="D2:AH6">
    <cfRule type="expression" dxfId="34" priority="1">
      <formula>COUNTIF(Feiertage,D$3)&gt;0</formula>
    </cfRule>
    <cfRule type="expression" dxfId="33" priority="10">
      <formula>OR(WEEKDAY(D$3)=7,WEEKDAY(D$3)=1)</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M29"/>
  <sheetViews>
    <sheetView showGridLines="0" showRowColHeaders="0" zoomScale="70" zoomScaleNormal="70" zoomScalePageLayoutView="55" workbookViewId="0">
      <selection activeCell="D4" sqref="D4"/>
    </sheetView>
  </sheetViews>
  <sheetFormatPr baseColWidth="10" defaultColWidth="10.88671875" defaultRowHeight="19.95" customHeight="1" x14ac:dyDescent="0.3"/>
  <cols>
    <col min="1" max="1" width="6.21875" style="12" customWidth="1"/>
    <col min="2" max="2" width="16.77734375" style="13" bestFit="1" customWidth="1"/>
    <col min="3" max="3" width="17.77734375" style="54" customWidth="1"/>
    <col min="4" max="31" width="5.21875" style="35" customWidth="1"/>
    <col min="32" max="32" width="12.5546875" style="12" customWidth="1"/>
    <col min="33" max="16384" width="10.88671875" style="12"/>
  </cols>
  <sheetData>
    <row r="1" spans="2:39" ht="47.55" customHeight="1" x14ac:dyDescent="0.3">
      <c r="B1" s="22"/>
      <c r="C1" s="49"/>
      <c r="D1" s="104">
        <f>DATE(YEAR(Jan!D1),2,1)</f>
        <v>43132</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2:39" ht="25.95" customHeight="1" x14ac:dyDescent="0.3">
      <c r="B2" s="24"/>
      <c r="C2" s="50"/>
      <c r="D2" s="26">
        <f>D1</f>
        <v>43132</v>
      </c>
      <c r="E2" s="27">
        <f>D2+1</f>
        <v>43133</v>
      </c>
      <c r="F2" s="27">
        <f t="shared" ref="F2:AE3" si="0">E2+1</f>
        <v>43134</v>
      </c>
      <c r="G2" s="27">
        <f t="shared" si="0"/>
        <v>43135</v>
      </c>
      <c r="H2" s="27">
        <f t="shared" si="0"/>
        <v>43136</v>
      </c>
      <c r="I2" s="27">
        <f t="shared" si="0"/>
        <v>43137</v>
      </c>
      <c r="J2" s="27">
        <f t="shared" si="0"/>
        <v>43138</v>
      </c>
      <c r="K2" s="27">
        <f t="shared" si="0"/>
        <v>43139</v>
      </c>
      <c r="L2" s="27">
        <f t="shared" si="0"/>
        <v>43140</v>
      </c>
      <c r="M2" s="27">
        <f t="shared" si="0"/>
        <v>43141</v>
      </c>
      <c r="N2" s="27">
        <f t="shared" si="0"/>
        <v>43142</v>
      </c>
      <c r="O2" s="27">
        <f t="shared" si="0"/>
        <v>43143</v>
      </c>
      <c r="P2" s="27">
        <f t="shared" si="0"/>
        <v>43144</v>
      </c>
      <c r="Q2" s="27">
        <f t="shared" si="0"/>
        <v>43145</v>
      </c>
      <c r="R2" s="27">
        <f t="shared" si="0"/>
        <v>43146</v>
      </c>
      <c r="S2" s="27">
        <f t="shared" si="0"/>
        <v>43147</v>
      </c>
      <c r="T2" s="27">
        <f t="shared" si="0"/>
        <v>43148</v>
      </c>
      <c r="U2" s="27">
        <f t="shared" si="0"/>
        <v>43149</v>
      </c>
      <c r="V2" s="27">
        <f t="shared" si="0"/>
        <v>43150</v>
      </c>
      <c r="W2" s="27">
        <f t="shared" si="0"/>
        <v>43151</v>
      </c>
      <c r="X2" s="27">
        <f t="shared" si="0"/>
        <v>43152</v>
      </c>
      <c r="Y2" s="27">
        <f t="shared" si="0"/>
        <v>43153</v>
      </c>
      <c r="Z2" s="27">
        <f t="shared" si="0"/>
        <v>43154</v>
      </c>
      <c r="AA2" s="27">
        <f t="shared" si="0"/>
        <v>43155</v>
      </c>
      <c r="AB2" s="27">
        <f t="shared" si="0"/>
        <v>43156</v>
      </c>
      <c r="AC2" s="27">
        <f t="shared" si="0"/>
        <v>43157</v>
      </c>
      <c r="AD2" s="27">
        <f t="shared" si="0"/>
        <v>43158</v>
      </c>
      <c r="AE2" s="38">
        <f t="shared" si="0"/>
        <v>43159</v>
      </c>
      <c r="AF2" s="39"/>
      <c r="AJ2" s="59"/>
    </row>
    <row r="3" spans="2:39" ht="25.95" customHeight="1" x14ac:dyDescent="0.3">
      <c r="B3" s="30" t="s">
        <v>0</v>
      </c>
      <c r="C3" s="55" t="s">
        <v>25</v>
      </c>
      <c r="D3" s="31">
        <f>D1</f>
        <v>43132</v>
      </c>
      <c r="E3" s="32">
        <f>D3+1</f>
        <v>43133</v>
      </c>
      <c r="F3" s="32">
        <f t="shared" si="0"/>
        <v>43134</v>
      </c>
      <c r="G3" s="32">
        <f t="shared" si="0"/>
        <v>43135</v>
      </c>
      <c r="H3" s="32">
        <f t="shared" si="0"/>
        <v>43136</v>
      </c>
      <c r="I3" s="32">
        <f t="shared" si="0"/>
        <v>43137</v>
      </c>
      <c r="J3" s="32">
        <f t="shared" si="0"/>
        <v>43138</v>
      </c>
      <c r="K3" s="32">
        <f t="shared" si="0"/>
        <v>43139</v>
      </c>
      <c r="L3" s="32">
        <f t="shared" si="0"/>
        <v>43140</v>
      </c>
      <c r="M3" s="32">
        <f t="shared" si="0"/>
        <v>43141</v>
      </c>
      <c r="N3" s="32">
        <f t="shared" si="0"/>
        <v>43142</v>
      </c>
      <c r="O3" s="32">
        <f t="shared" si="0"/>
        <v>43143</v>
      </c>
      <c r="P3" s="32">
        <f t="shared" si="0"/>
        <v>43144</v>
      </c>
      <c r="Q3" s="32">
        <f t="shared" si="0"/>
        <v>43145</v>
      </c>
      <c r="R3" s="32">
        <f t="shared" si="0"/>
        <v>43146</v>
      </c>
      <c r="S3" s="32">
        <f t="shared" si="0"/>
        <v>43147</v>
      </c>
      <c r="T3" s="32">
        <f t="shared" si="0"/>
        <v>43148</v>
      </c>
      <c r="U3" s="32">
        <f t="shared" si="0"/>
        <v>43149</v>
      </c>
      <c r="V3" s="32">
        <f t="shared" si="0"/>
        <v>43150</v>
      </c>
      <c r="W3" s="32">
        <f t="shared" si="0"/>
        <v>43151</v>
      </c>
      <c r="X3" s="32">
        <f t="shared" si="0"/>
        <v>43152</v>
      </c>
      <c r="Y3" s="32">
        <f t="shared" si="0"/>
        <v>43153</v>
      </c>
      <c r="Z3" s="32">
        <f t="shared" si="0"/>
        <v>43154</v>
      </c>
      <c r="AA3" s="32">
        <f t="shared" si="0"/>
        <v>43155</v>
      </c>
      <c r="AB3" s="32">
        <f t="shared" si="0"/>
        <v>43156</v>
      </c>
      <c r="AC3" s="32">
        <f t="shared" si="0"/>
        <v>43157</v>
      </c>
      <c r="AD3" s="32">
        <f t="shared" si="0"/>
        <v>43158</v>
      </c>
      <c r="AE3" s="32">
        <f t="shared" si="0"/>
        <v>43159</v>
      </c>
      <c r="AF3" s="34" t="s">
        <v>2</v>
      </c>
    </row>
    <row r="4" spans="2:39" s="15" customFormat="1" ht="25.95" customHeight="1" x14ac:dyDescent="0.3">
      <c r="B4" s="45" t="str">
        <f>IF(ISBLANK(Mitarbeiter!B2),"",Mitarbeiter!B2)</f>
        <v>Anuschka Schwed</v>
      </c>
      <c r="C4" s="52">
        <f>Jan!AI4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47">
        <f>IFERROR(C4-SUM(D4:AE4),"")</f>
        <v>28.5</v>
      </c>
      <c r="AG4" s="57"/>
      <c r="AH4" s="57"/>
      <c r="AI4" s="57"/>
      <c r="AJ4" s="57"/>
      <c r="AK4" s="57"/>
      <c r="AL4" s="57"/>
      <c r="AM4" s="57"/>
    </row>
    <row r="5" spans="2:39" s="15" customFormat="1" ht="25.95" customHeight="1" x14ac:dyDescent="0.3">
      <c r="B5" s="45" t="str">
        <f>IF(ISBLANK(Mitarbeiter!B3),"",Mitarbeiter!B3)</f>
        <v>Peter Klein</v>
      </c>
      <c r="C5" s="52">
        <f>Jan!AI5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47">
        <f t="shared" ref="AF5" si="1">IFERROR(C5-SUM(D5:AE5),"")</f>
        <v>27</v>
      </c>
      <c r="AG5" s="57"/>
      <c r="AH5" s="57"/>
      <c r="AI5" s="57"/>
      <c r="AJ5" s="57"/>
      <c r="AK5" s="57"/>
      <c r="AL5" s="57"/>
      <c r="AM5" s="57"/>
    </row>
    <row r="6" spans="2:39" s="15" customFormat="1" ht="25.95" customHeight="1" x14ac:dyDescent="0.3">
      <c r="B6" s="45"/>
      <c r="C6" s="52"/>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47"/>
      <c r="AG6" s="57"/>
      <c r="AH6" s="57"/>
      <c r="AI6" s="57"/>
      <c r="AJ6" s="57"/>
      <c r="AK6" s="57"/>
      <c r="AL6" s="57"/>
      <c r="AM6" s="57"/>
    </row>
    <row r="7" spans="2:39" ht="19.95" customHeight="1" x14ac:dyDescent="0.3">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4"/>
      <c r="AG7" s="54"/>
      <c r="AH7" s="54"/>
      <c r="AI7" s="54"/>
      <c r="AJ7" s="54"/>
      <c r="AK7" s="54"/>
      <c r="AL7" s="54"/>
      <c r="AM7" s="54"/>
    </row>
    <row r="8" spans="2:39" ht="19.95" customHeight="1" x14ac:dyDescent="0.3">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4"/>
      <c r="AG8" s="54"/>
      <c r="AH8" s="54"/>
      <c r="AI8" s="54"/>
      <c r="AJ8" s="54"/>
      <c r="AK8" s="54"/>
      <c r="AL8" s="54"/>
      <c r="AM8" s="54"/>
    </row>
    <row r="9" spans="2:39" ht="19.95" customHeight="1" x14ac:dyDescent="0.3">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4"/>
      <c r="AG9" s="54"/>
      <c r="AH9" s="54"/>
      <c r="AI9" s="54"/>
      <c r="AJ9" s="54"/>
      <c r="AK9" s="54"/>
      <c r="AL9" s="54"/>
      <c r="AM9" s="54"/>
    </row>
    <row r="10" spans="2:39" ht="19.95" customHeight="1" x14ac:dyDescent="0.3">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4"/>
      <c r="AG10" s="54"/>
      <c r="AH10" s="54"/>
      <c r="AI10" s="54"/>
      <c r="AJ10" s="54"/>
      <c r="AK10" s="54"/>
      <c r="AL10" s="54"/>
      <c r="AM10" s="54"/>
    </row>
    <row r="11" spans="2:39" ht="19.95" customHeight="1" x14ac:dyDescent="0.3">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4"/>
      <c r="AG11" s="54"/>
      <c r="AH11" s="54"/>
      <c r="AI11" s="54"/>
      <c r="AJ11" s="54"/>
      <c r="AK11" s="54"/>
      <c r="AL11" s="54"/>
      <c r="AM11" s="54"/>
    </row>
    <row r="12" spans="2:39" ht="19.95" customHeight="1" x14ac:dyDescent="0.3">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4"/>
      <c r="AG12" s="54"/>
      <c r="AH12" s="54"/>
      <c r="AI12" s="54"/>
      <c r="AJ12" s="54"/>
      <c r="AK12" s="54"/>
      <c r="AL12" s="54"/>
      <c r="AM12" s="54"/>
    </row>
    <row r="13" spans="2:39" ht="19.95" customHeight="1" x14ac:dyDescent="0.3">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4"/>
      <c r="AG13" s="54"/>
      <c r="AH13" s="54"/>
      <c r="AI13" s="54"/>
      <c r="AJ13" s="54"/>
      <c r="AK13" s="54"/>
      <c r="AL13" s="54"/>
      <c r="AM13" s="54"/>
    </row>
    <row r="14" spans="2:39" ht="19.95" customHeight="1" x14ac:dyDescent="0.3">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4"/>
      <c r="AG14" s="54"/>
      <c r="AH14" s="54"/>
      <c r="AI14" s="54"/>
      <c r="AJ14" s="54"/>
      <c r="AK14" s="54"/>
      <c r="AL14" s="54"/>
      <c r="AM14" s="54"/>
    </row>
    <row r="15" spans="2:39" ht="19.95" customHeight="1" x14ac:dyDescent="0.3">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4"/>
      <c r="AG15" s="54"/>
      <c r="AH15" s="54"/>
      <c r="AI15" s="54"/>
      <c r="AJ15" s="54"/>
      <c r="AK15" s="54"/>
      <c r="AL15" s="54"/>
      <c r="AM15" s="54"/>
    </row>
    <row r="16" spans="2:39" ht="19.95" customHeight="1" x14ac:dyDescent="0.3">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4"/>
      <c r="AG16" s="54"/>
      <c r="AH16" s="54"/>
      <c r="AI16" s="54"/>
      <c r="AJ16" s="54"/>
      <c r="AK16" s="54"/>
      <c r="AL16" s="54"/>
      <c r="AM16" s="54"/>
    </row>
    <row r="17" spans="4:39" ht="19.95" customHeight="1" x14ac:dyDescent="0.3">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4"/>
      <c r="AG17" s="54"/>
      <c r="AH17" s="54"/>
      <c r="AI17" s="54"/>
      <c r="AJ17" s="54"/>
      <c r="AK17" s="54"/>
      <c r="AL17" s="54"/>
      <c r="AM17" s="54"/>
    </row>
    <row r="18" spans="4:39" ht="19.95" customHeight="1" x14ac:dyDescent="0.3">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4"/>
      <c r="AG18" s="54"/>
      <c r="AH18" s="54"/>
      <c r="AI18" s="54"/>
      <c r="AJ18" s="54"/>
      <c r="AK18" s="54"/>
      <c r="AL18" s="54"/>
      <c r="AM18" s="54"/>
    </row>
    <row r="19" spans="4:39" ht="19.95" customHeight="1" x14ac:dyDescent="0.3">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4"/>
      <c r="AG19" s="54"/>
      <c r="AH19" s="54"/>
      <c r="AI19" s="54"/>
      <c r="AJ19" s="54"/>
      <c r="AK19" s="54"/>
      <c r="AL19" s="54"/>
      <c r="AM19" s="54"/>
    </row>
    <row r="20" spans="4:39" ht="19.95" customHeight="1" x14ac:dyDescent="0.3">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4"/>
      <c r="AG20" s="54"/>
      <c r="AH20" s="54"/>
      <c r="AI20" s="54"/>
      <c r="AJ20" s="54"/>
      <c r="AK20" s="54"/>
      <c r="AL20" s="54"/>
      <c r="AM20" s="54"/>
    </row>
    <row r="21" spans="4:39" ht="19.95" customHeight="1" x14ac:dyDescent="0.3">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4"/>
      <c r="AG21" s="54"/>
      <c r="AH21" s="54"/>
      <c r="AI21" s="54"/>
      <c r="AJ21" s="54"/>
      <c r="AK21" s="54"/>
      <c r="AL21" s="54"/>
      <c r="AM21" s="54"/>
    </row>
    <row r="22" spans="4:39" ht="19.95" customHeight="1" x14ac:dyDescent="0.3">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4"/>
      <c r="AG22" s="54"/>
      <c r="AH22" s="54"/>
      <c r="AI22" s="54"/>
      <c r="AJ22" s="54"/>
      <c r="AK22" s="54"/>
      <c r="AL22" s="54"/>
      <c r="AM22" s="54"/>
    </row>
    <row r="23" spans="4:39" ht="19.95" customHeight="1" x14ac:dyDescent="0.3">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4"/>
      <c r="AG23" s="54"/>
      <c r="AH23" s="54"/>
      <c r="AI23" s="54"/>
      <c r="AJ23" s="54"/>
      <c r="AK23" s="54"/>
      <c r="AL23" s="54"/>
      <c r="AM23" s="54"/>
    </row>
    <row r="24" spans="4:39" ht="19.95" customHeight="1" x14ac:dyDescent="0.3">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4"/>
      <c r="AG24" s="54"/>
      <c r="AH24" s="54"/>
      <c r="AI24" s="54"/>
      <c r="AJ24" s="54"/>
      <c r="AK24" s="54"/>
      <c r="AL24" s="54"/>
      <c r="AM24" s="54"/>
    </row>
    <row r="25" spans="4:39" ht="19.95" customHeight="1" x14ac:dyDescent="0.3">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4"/>
      <c r="AG25" s="54"/>
      <c r="AH25" s="54"/>
      <c r="AI25" s="54"/>
      <c r="AJ25" s="54"/>
      <c r="AK25" s="54"/>
      <c r="AL25" s="54"/>
      <c r="AM25" s="54"/>
    </row>
    <row r="26" spans="4:39" ht="19.95" customHeight="1" x14ac:dyDescent="0.3">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4"/>
      <c r="AG26" s="54"/>
      <c r="AH26" s="54"/>
      <c r="AI26" s="54"/>
      <c r="AJ26" s="54"/>
      <c r="AK26" s="54"/>
      <c r="AL26" s="54"/>
      <c r="AM26" s="54"/>
    </row>
    <row r="27" spans="4:39" ht="19.95" customHeight="1" x14ac:dyDescent="0.3">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4"/>
      <c r="AG27" s="54"/>
      <c r="AH27" s="54"/>
      <c r="AI27" s="54"/>
      <c r="AJ27" s="54"/>
      <c r="AK27" s="54"/>
      <c r="AL27" s="54"/>
      <c r="AM27" s="54"/>
    </row>
    <row r="28" spans="4:39" ht="19.95" customHeight="1" x14ac:dyDescent="0.3">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4"/>
      <c r="AG28" s="54"/>
      <c r="AH28" s="54"/>
      <c r="AI28" s="54"/>
      <c r="AJ28" s="54"/>
      <c r="AK28" s="54"/>
      <c r="AL28" s="54"/>
      <c r="AM28" s="54"/>
    </row>
    <row r="29" spans="4:39" ht="19.95" customHeight="1" x14ac:dyDescent="0.3">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4"/>
      <c r="AG29" s="54"/>
      <c r="AH29" s="54"/>
      <c r="AI29" s="54"/>
      <c r="AJ29" s="54"/>
      <c r="AK29" s="54"/>
      <c r="AL29" s="54"/>
      <c r="AM29" s="54"/>
    </row>
  </sheetData>
  <sheetProtection algorithmName="SHA-512" hashValue="O65i06sCbtoOr2JXLbePIYfG5OyWgQL0aMA7v7G9EixMVpK3eHM/nAiJQnjOHGtU2ZLnaXditUPL2Ak7GEaa5w==" saltValue="AkEUbCSCtPV8xL/PSKpCvg==" spinCount="100000" sheet="1" objects="1" scenarios="1" selectLockedCells="1"/>
  <mergeCells count="1">
    <mergeCell ref="D1:AF1"/>
  </mergeCells>
  <conditionalFormatting sqref="D4:AE6">
    <cfRule type="expression" dxfId="32" priority="11">
      <formula>ISNUMBER(D4)</formula>
    </cfRule>
  </conditionalFormatting>
  <conditionalFormatting sqref="D2:AE6">
    <cfRule type="expression" dxfId="31" priority="1">
      <formula>COUNTIF(Feiertage,D$3)&gt;0</formula>
    </cfRule>
    <cfRule type="expression" dxfId="30" priority="13">
      <formula>OR(WEEKDAY(D$3)=7,WEEKDAY(D$3)=1)</formula>
    </cfRule>
  </conditionalFormatting>
  <pageMargins left="0.19685039370078741" right="0.19685039370078741" top="0.78740157480314965" bottom="0.78740157480314965" header="0.31496062992125984" footer="0.31496062992125984"/>
  <pageSetup paperSize="9" scale="72" fitToHeight="0" orientation="landscape" r:id="rId1"/>
  <headerFooter>
    <oddFooter>&amp;L(c) www.Schwed.org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M29"/>
  <sheetViews>
    <sheetView showGridLines="0" showRowColHeaders="0" zoomScale="70" zoomScaleNormal="70" zoomScalePageLayoutView="55" workbookViewId="0">
      <selection activeCell="D4" sqref="D4:AH6"/>
    </sheetView>
  </sheetViews>
  <sheetFormatPr baseColWidth="10" defaultColWidth="10.88671875" defaultRowHeight="19.95" customHeight="1" x14ac:dyDescent="0.3"/>
  <cols>
    <col min="1" max="1" width="6.21875" style="12" customWidth="1"/>
    <col min="2" max="2" width="16.77734375" style="13" bestFit="1" customWidth="1"/>
    <col min="3" max="3" width="17.77734375" style="54" customWidth="1"/>
    <col min="4" max="34" width="5.21875" style="35" customWidth="1"/>
    <col min="35" max="35" width="12.5546875" style="12" customWidth="1"/>
    <col min="36" max="16384" width="10.88671875" style="12"/>
  </cols>
  <sheetData>
    <row r="1" spans="2:39" ht="47.55" customHeight="1" x14ac:dyDescent="0.3">
      <c r="B1" s="22"/>
      <c r="C1" s="49"/>
      <c r="D1" s="104">
        <f>DATE(YEAR(Jan!D1),3,1)</f>
        <v>43160</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9" ht="25.95" customHeight="1" x14ac:dyDescent="0.3">
      <c r="B2" s="24"/>
      <c r="C2" s="50"/>
      <c r="D2" s="26">
        <f>D1</f>
        <v>43160</v>
      </c>
      <c r="E2" s="27">
        <f>D2+1</f>
        <v>43161</v>
      </c>
      <c r="F2" s="27">
        <f t="shared" ref="F2:AH3" si="0">E2+1</f>
        <v>43162</v>
      </c>
      <c r="G2" s="27">
        <f t="shared" si="0"/>
        <v>43163</v>
      </c>
      <c r="H2" s="27">
        <f t="shared" si="0"/>
        <v>43164</v>
      </c>
      <c r="I2" s="27">
        <f t="shared" si="0"/>
        <v>43165</v>
      </c>
      <c r="J2" s="27">
        <f t="shared" si="0"/>
        <v>43166</v>
      </c>
      <c r="K2" s="27">
        <f t="shared" si="0"/>
        <v>43167</v>
      </c>
      <c r="L2" s="27">
        <f t="shared" si="0"/>
        <v>43168</v>
      </c>
      <c r="M2" s="27">
        <f t="shared" si="0"/>
        <v>43169</v>
      </c>
      <c r="N2" s="27">
        <f t="shared" si="0"/>
        <v>43170</v>
      </c>
      <c r="O2" s="27">
        <f t="shared" si="0"/>
        <v>43171</v>
      </c>
      <c r="P2" s="27">
        <f t="shared" si="0"/>
        <v>43172</v>
      </c>
      <c r="Q2" s="27">
        <f t="shared" si="0"/>
        <v>43173</v>
      </c>
      <c r="R2" s="27">
        <f t="shared" si="0"/>
        <v>43174</v>
      </c>
      <c r="S2" s="27">
        <f t="shared" si="0"/>
        <v>43175</v>
      </c>
      <c r="T2" s="27">
        <f t="shared" si="0"/>
        <v>43176</v>
      </c>
      <c r="U2" s="27">
        <f t="shared" si="0"/>
        <v>43177</v>
      </c>
      <c r="V2" s="27">
        <f t="shared" si="0"/>
        <v>43178</v>
      </c>
      <c r="W2" s="27">
        <f t="shared" si="0"/>
        <v>43179</v>
      </c>
      <c r="X2" s="27">
        <f t="shared" si="0"/>
        <v>43180</v>
      </c>
      <c r="Y2" s="27">
        <f t="shared" si="0"/>
        <v>43181</v>
      </c>
      <c r="Z2" s="27">
        <f t="shared" si="0"/>
        <v>43182</v>
      </c>
      <c r="AA2" s="27">
        <f t="shared" si="0"/>
        <v>43183</v>
      </c>
      <c r="AB2" s="27">
        <f t="shared" si="0"/>
        <v>43184</v>
      </c>
      <c r="AC2" s="27">
        <f t="shared" si="0"/>
        <v>43185</v>
      </c>
      <c r="AD2" s="27">
        <f t="shared" si="0"/>
        <v>43186</v>
      </c>
      <c r="AE2" s="27">
        <f t="shared" si="0"/>
        <v>43187</v>
      </c>
      <c r="AF2" s="27">
        <f t="shared" si="0"/>
        <v>43188</v>
      </c>
      <c r="AG2" s="27">
        <f t="shared" si="0"/>
        <v>43189</v>
      </c>
      <c r="AH2" s="28">
        <f t="shared" si="0"/>
        <v>43190</v>
      </c>
      <c r="AI2" s="29"/>
    </row>
    <row r="3" spans="2:39" ht="25.95" customHeight="1" x14ac:dyDescent="0.3">
      <c r="B3" s="30" t="s">
        <v>0</v>
      </c>
      <c r="C3" s="55" t="s">
        <v>25</v>
      </c>
      <c r="D3" s="31">
        <f>D1</f>
        <v>43160</v>
      </c>
      <c r="E3" s="32">
        <f>D3+1</f>
        <v>43161</v>
      </c>
      <c r="F3" s="32">
        <f t="shared" si="0"/>
        <v>43162</v>
      </c>
      <c r="G3" s="32">
        <f t="shared" si="0"/>
        <v>43163</v>
      </c>
      <c r="H3" s="32">
        <f t="shared" si="0"/>
        <v>43164</v>
      </c>
      <c r="I3" s="32">
        <f t="shared" si="0"/>
        <v>43165</v>
      </c>
      <c r="J3" s="32">
        <f t="shared" si="0"/>
        <v>43166</v>
      </c>
      <c r="K3" s="32">
        <f t="shared" si="0"/>
        <v>43167</v>
      </c>
      <c r="L3" s="32">
        <f t="shared" si="0"/>
        <v>43168</v>
      </c>
      <c r="M3" s="32">
        <f t="shared" si="0"/>
        <v>43169</v>
      </c>
      <c r="N3" s="32">
        <f t="shared" si="0"/>
        <v>43170</v>
      </c>
      <c r="O3" s="32">
        <f t="shared" si="0"/>
        <v>43171</v>
      </c>
      <c r="P3" s="32">
        <f t="shared" si="0"/>
        <v>43172</v>
      </c>
      <c r="Q3" s="32">
        <f t="shared" si="0"/>
        <v>43173</v>
      </c>
      <c r="R3" s="32">
        <f t="shared" si="0"/>
        <v>43174</v>
      </c>
      <c r="S3" s="32">
        <f t="shared" si="0"/>
        <v>43175</v>
      </c>
      <c r="T3" s="32">
        <f t="shared" si="0"/>
        <v>43176</v>
      </c>
      <c r="U3" s="32">
        <f t="shared" si="0"/>
        <v>43177</v>
      </c>
      <c r="V3" s="32">
        <f t="shared" si="0"/>
        <v>43178</v>
      </c>
      <c r="W3" s="32">
        <f t="shared" si="0"/>
        <v>43179</v>
      </c>
      <c r="X3" s="32">
        <f t="shared" si="0"/>
        <v>43180</v>
      </c>
      <c r="Y3" s="32">
        <f t="shared" si="0"/>
        <v>43181</v>
      </c>
      <c r="Z3" s="32">
        <f t="shared" si="0"/>
        <v>43182</v>
      </c>
      <c r="AA3" s="32">
        <f t="shared" si="0"/>
        <v>43183</v>
      </c>
      <c r="AB3" s="32">
        <f t="shared" si="0"/>
        <v>43184</v>
      </c>
      <c r="AC3" s="32">
        <f t="shared" si="0"/>
        <v>43185</v>
      </c>
      <c r="AD3" s="32">
        <f t="shared" si="0"/>
        <v>43186</v>
      </c>
      <c r="AE3" s="32">
        <f t="shared" si="0"/>
        <v>43187</v>
      </c>
      <c r="AF3" s="32">
        <f t="shared" si="0"/>
        <v>43188</v>
      </c>
      <c r="AG3" s="32">
        <f t="shared" si="0"/>
        <v>43189</v>
      </c>
      <c r="AH3" s="33">
        <f t="shared" si="0"/>
        <v>43190</v>
      </c>
      <c r="AI3" s="34" t="s">
        <v>2</v>
      </c>
    </row>
    <row r="4" spans="2:39" s="15" customFormat="1" ht="25.95" customHeight="1" x14ac:dyDescent="0.3">
      <c r="B4" s="44" t="str">
        <f>IF(ISBLANK(Mitarbeiter!B2),"",Mitarbeiter!B2)</f>
        <v>Anuschka Schwed</v>
      </c>
      <c r="C4" s="51">
        <f>Feb!AF4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86"/>
      <c r="AI4" s="47">
        <f>IFERROR(C4-SUM(D4:AH4),"")</f>
        <v>28.5</v>
      </c>
      <c r="AJ4" s="57"/>
      <c r="AK4" s="57"/>
      <c r="AL4" s="57"/>
      <c r="AM4" s="57"/>
    </row>
    <row r="5" spans="2:39" s="15" customFormat="1" ht="25.95" customHeight="1" x14ac:dyDescent="0.3">
      <c r="B5" s="45" t="str">
        <f>IF(ISBLANK(Mitarbeiter!B3),"",Mitarbeiter!B3)</f>
        <v>Peter Klein</v>
      </c>
      <c r="C5" s="52">
        <f>Feb!AF5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86"/>
      <c r="AI5" s="47">
        <f t="shared" ref="AI5" si="1">IFERROR(C5-SUM(D5:AH5),"")</f>
        <v>27</v>
      </c>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86"/>
      <c r="AI6" s="47"/>
      <c r="AJ6" s="57"/>
      <c r="AK6" s="57"/>
      <c r="AL6" s="57"/>
      <c r="AM6" s="57"/>
    </row>
    <row r="7" spans="2:39" ht="19.95" customHeight="1" x14ac:dyDescent="0.3">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4"/>
      <c r="AJ7" s="54"/>
      <c r="AK7" s="54"/>
      <c r="AL7" s="54"/>
      <c r="AM7" s="54"/>
    </row>
    <row r="8" spans="2:39" ht="19.95" customHeight="1" x14ac:dyDescent="0.3">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4"/>
      <c r="AJ8" s="54"/>
      <c r="AK8" s="54"/>
      <c r="AL8" s="54"/>
      <c r="AM8" s="54"/>
    </row>
    <row r="9" spans="2:39" ht="19.95" customHeight="1" x14ac:dyDescent="0.3">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4"/>
      <c r="AJ9" s="54"/>
      <c r="AK9" s="54"/>
      <c r="AL9" s="54"/>
      <c r="AM9" s="54"/>
    </row>
    <row r="10" spans="2:39" ht="19.95" customHeight="1" x14ac:dyDescent="0.3">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4"/>
      <c r="AJ10" s="54"/>
      <c r="AK10" s="54"/>
      <c r="AL10" s="54"/>
      <c r="AM10" s="54"/>
    </row>
    <row r="11" spans="2:39" ht="19.95" customHeight="1" x14ac:dyDescent="0.3">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4"/>
      <c r="AJ11" s="54"/>
      <c r="AK11" s="54"/>
      <c r="AL11" s="54"/>
      <c r="AM11" s="54"/>
    </row>
    <row r="12" spans="2:39" ht="19.95" customHeight="1" x14ac:dyDescent="0.3">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4"/>
      <c r="AJ12" s="54"/>
      <c r="AK12" s="54"/>
      <c r="AL12" s="54"/>
      <c r="AM12" s="54"/>
    </row>
    <row r="13" spans="2:39" ht="19.95" customHeight="1" x14ac:dyDescent="0.3">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4"/>
      <c r="AJ13" s="54"/>
      <c r="AK13" s="54"/>
      <c r="AL13" s="54"/>
      <c r="AM13" s="54"/>
    </row>
    <row r="14" spans="2:39" ht="19.95" customHeight="1" x14ac:dyDescent="0.3">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4"/>
      <c r="AJ14" s="54"/>
      <c r="AK14" s="54"/>
      <c r="AL14" s="54"/>
      <c r="AM14" s="54"/>
    </row>
    <row r="15" spans="2:39" ht="19.95" customHeight="1" x14ac:dyDescent="0.3">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4"/>
      <c r="AJ15" s="54"/>
      <c r="AK15" s="54"/>
      <c r="AL15" s="54"/>
      <c r="AM15" s="54"/>
    </row>
    <row r="16" spans="2:39" ht="19.95" customHeight="1" x14ac:dyDescent="0.3">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4"/>
      <c r="AJ16" s="54"/>
      <c r="AK16" s="54"/>
      <c r="AL16" s="54"/>
      <c r="AM16" s="54"/>
    </row>
    <row r="17" spans="4:39" ht="19.95" customHeight="1" x14ac:dyDescent="0.3">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4"/>
      <c r="AJ17" s="54"/>
      <c r="AK17" s="54"/>
      <c r="AL17" s="54"/>
      <c r="AM17" s="54"/>
    </row>
    <row r="18" spans="4:39" ht="19.95" customHeight="1" x14ac:dyDescent="0.3">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4"/>
      <c r="AJ18" s="54"/>
      <c r="AK18" s="54"/>
      <c r="AL18" s="54"/>
      <c r="AM18" s="54"/>
    </row>
    <row r="19" spans="4:39" ht="19.95" customHeight="1" x14ac:dyDescent="0.3">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4"/>
      <c r="AJ19" s="54"/>
      <c r="AK19" s="54"/>
      <c r="AL19" s="54"/>
      <c r="AM19" s="54"/>
    </row>
    <row r="20" spans="4:39" ht="19.95" customHeight="1" x14ac:dyDescent="0.3">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4"/>
      <c r="AJ20" s="54"/>
      <c r="AK20" s="54"/>
      <c r="AL20" s="54"/>
      <c r="AM20" s="54"/>
    </row>
    <row r="21" spans="4:39" ht="19.95" customHeight="1" x14ac:dyDescent="0.3">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4"/>
      <c r="AJ21" s="54"/>
      <c r="AK21" s="54"/>
      <c r="AL21" s="54"/>
      <c r="AM21" s="54"/>
    </row>
    <row r="22" spans="4:39" ht="19.95" customHeight="1" x14ac:dyDescent="0.3">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4"/>
      <c r="AJ22" s="54"/>
      <c r="AK22" s="54"/>
      <c r="AL22" s="54"/>
      <c r="AM22" s="54"/>
    </row>
    <row r="23" spans="4:39" ht="19.95" customHeight="1" x14ac:dyDescent="0.3">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4"/>
      <c r="AJ23" s="54"/>
      <c r="AK23" s="54"/>
      <c r="AL23" s="54"/>
      <c r="AM23" s="54"/>
    </row>
    <row r="24" spans="4:39" ht="19.95" customHeight="1" x14ac:dyDescent="0.3">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4"/>
      <c r="AJ24" s="54"/>
      <c r="AK24" s="54"/>
      <c r="AL24" s="54"/>
      <c r="AM24" s="54"/>
    </row>
    <row r="25" spans="4:39" ht="19.95" customHeight="1" x14ac:dyDescent="0.3">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4"/>
      <c r="AJ25" s="54"/>
      <c r="AK25" s="54"/>
      <c r="AL25" s="54"/>
      <c r="AM25" s="54"/>
    </row>
    <row r="26" spans="4:39" ht="19.95" customHeight="1" x14ac:dyDescent="0.3">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4"/>
      <c r="AJ26" s="54"/>
      <c r="AK26" s="54"/>
      <c r="AL26" s="54"/>
      <c r="AM26" s="54"/>
    </row>
    <row r="27" spans="4:39" ht="19.95" customHeight="1" x14ac:dyDescent="0.3">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4"/>
      <c r="AJ27" s="54"/>
      <c r="AK27" s="54"/>
      <c r="AL27" s="54"/>
      <c r="AM27" s="54"/>
    </row>
    <row r="28" spans="4:39" ht="19.95" customHeight="1" x14ac:dyDescent="0.3">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4"/>
      <c r="AJ28" s="54"/>
      <c r="AK28" s="54"/>
      <c r="AL28" s="54"/>
      <c r="AM28" s="54"/>
    </row>
    <row r="29" spans="4:39" ht="19.95" customHeight="1" x14ac:dyDescent="0.3">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4"/>
      <c r="AJ29" s="54"/>
      <c r="AK29" s="54"/>
      <c r="AL29" s="54"/>
      <c r="AM29" s="54"/>
    </row>
  </sheetData>
  <sheetProtection algorithmName="SHA-512" hashValue="WUtbwyibVGfUXM+vGhrNFwzUZQHwuGpOF0/8mD+odmbs0Y/YjQt07IMvICSHWkiVCgwRT2dKPjWW9H1AGbke/A==" saltValue="GjddAa7/i2IWzQphDlTeBg==" spinCount="100000" sheet="1" objects="1" scenarios="1" selectLockedCells="1"/>
  <mergeCells count="1">
    <mergeCell ref="D1:AI1"/>
  </mergeCells>
  <conditionalFormatting sqref="D4:AH6">
    <cfRule type="expression" dxfId="29" priority="2">
      <formula>ISNUMBER(D4)</formula>
    </cfRule>
  </conditionalFormatting>
  <conditionalFormatting sqref="D2:AH6">
    <cfRule type="expression" dxfId="28" priority="1">
      <formula>COUNTIF(Feiertage,D$3)&gt;0</formula>
    </cfRule>
    <cfRule type="expression" dxfId="27" priority="4">
      <formula>OR(WEEKDAY(D$3)=7,WEEKDAY(D$3)=1)</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M29"/>
  <sheetViews>
    <sheetView showGridLines="0" showRowColHeaders="0" zoomScale="70" zoomScaleNormal="70" zoomScalePageLayoutView="55" workbookViewId="0">
      <selection activeCell="AG5" sqref="AG5"/>
    </sheetView>
  </sheetViews>
  <sheetFormatPr baseColWidth="10" defaultColWidth="10.88671875" defaultRowHeight="19.95" customHeight="1" x14ac:dyDescent="0.3"/>
  <cols>
    <col min="1" max="1" width="6.21875" style="12" customWidth="1"/>
    <col min="2" max="2" width="16.77734375" style="13" bestFit="1" customWidth="1"/>
    <col min="3" max="3" width="17.77734375" style="54" customWidth="1"/>
    <col min="4" max="33" width="5.21875" style="35" customWidth="1"/>
    <col min="34" max="34" width="12.5546875" style="12" customWidth="1"/>
    <col min="35" max="16384" width="10.88671875" style="12"/>
  </cols>
  <sheetData>
    <row r="1" spans="2:39" ht="47.55" customHeight="1" x14ac:dyDescent="0.3">
      <c r="B1" s="22"/>
      <c r="C1" s="49"/>
      <c r="D1" s="104">
        <f>DATE(YEAR(Jan!D1),4,1)</f>
        <v>43191</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2:39" ht="25.95" customHeight="1" x14ac:dyDescent="0.3">
      <c r="B2" s="24"/>
      <c r="C2" s="50"/>
      <c r="D2" s="26">
        <f>D1</f>
        <v>43191</v>
      </c>
      <c r="E2" s="27">
        <f>D2+1</f>
        <v>43192</v>
      </c>
      <c r="F2" s="27">
        <f t="shared" ref="F2:AG3" si="0">E2+1</f>
        <v>43193</v>
      </c>
      <c r="G2" s="27">
        <f t="shared" si="0"/>
        <v>43194</v>
      </c>
      <c r="H2" s="27">
        <f t="shared" si="0"/>
        <v>43195</v>
      </c>
      <c r="I2" s="27">
        <f t="shared" si="0"/>
        <v>43196</v>
      </c>
      <c r="J2" s="27">
        <f t="shared" si="0"/>
        <v>43197</v>
      </c>
      <c r="K2" s="27">
        <f t="shared" si="0"/>
        <v>43198</v>
      </c>
      <c r="L2" s="27">
        <f t="shared" si="0"/>
        <v>43199</v>
      </c>
      <c r="M2" s="27">
        <f t="shared" si="0"/>
        <v>43200</v>
      </c>
      <c r="N2" s="27">
        <f t="shared" si="0"/>
        <v>43201</v>
      </c>
      <c r="O2" s="27">
        <f t="shared" si="0"/>
        <v>43202</v>
      </c>
      <c r="P2" s="27">
        <f t="shared" si="0"/>
        <v>43203</v>
      </c>
      <c r="Q2" s="27">
        <f t="shared" si="0"/>
        <v>43204</v>
      </c>
      <c r="R2" s="27">
        <f t="shared" si="0"/>
        <v>43205</v>
      </c>
      <c r="S2" s="27">
        <f t="shared" si="0"/>
        <v>43206</v>
      </c>
      <c r="T2" s="27">
        <f t="shared" si="0"/>
        <v>43207</v>
      </c>
      <c r="U2" s="27">
        <f t="shared" si="0"/>
        <v>43208</v>
      </c>
      <c r="V2" s="27">
        <f t="shared" si="0"/>
        <v>43209</v>
      </c>
      <c r="W2" s="27">
        <f t="shared" si="0"/>
        <v>43210</v>
      </c>
      <c r="X2" s="27">
        <f t="shared" si="0"/>
        <v>43211</v>
      </c>
      <c r="Y2" s="27">
        <f t="shared" si="0"/>
        <v>43212</v>
      </c>
      <c r="Z2" s="27">
        <f t="shared" si="0"/>
        <v>43213</v>
      </c>
      <c r="AA2" s="27">
        <f t="shared" si="0"/>
        <v>43214</v>
      </c>
      <c r="AB2" s="27">
        <f t="shared" si="0"/>
        <v>43215</v>
      </c>
      <c r="AC2" s="27">
        <f t="shared" si="0"/>
        <v>43216</v>
      </c>
      <c r="AD2" s="27">
        <f t="shared" si="0"/>
        <v>43217</v>
      </c>
      <c r="AE2" s="27">
        <f t="shared" si="0"/>
        <v>43218</v>
      </c>
      <c r="AF2" s="27">
        <f t="shared" si="0"/>
        <v>43219</v>
      </c>
      <c r="AG2" s="38">
        <f t="shared" si="0"/>
        <v>43220</v>
      </c>
      <c r="AH2" s="39"/>
    </row>
    <row r="3" spans="2:39" ht="25.95" customHeight="1" x14ac:dyDescent="0.3">
      <c r="B3" s="30" t="s">
        <v>0</v>
      </c>
      <c r="C3" s="55" t="s">
        <v>25</v>
      </c>
      <c r="D3" s="31">
        <f>D1</f>
        <v>43191</v>
      </c>
      <c r="E3" s="32">
        <f>D3+1</f>
        <v>43192</v>
      </c>
      <c r="F3" s="32">
        <f t="shared" si="0"/>
        <v>43193</v>
      </c>
      <c r="G3" s="32">
        <f t="shared" si="0"/>
        <v>43194</v>
      </c>
      <c r="H3" s="32">
        <f t="shared" si="0"/>
        <v>43195</v>
      </c>
      <c r="I3" s="32">
        <f t="shared" si="0"/>
        <v>43196</v>
      </c>
      <c r="J3" s="32">
        <f t="shared" si="0"/>
        <v>43197</v>
      </c>
      <c r="K3" s="32">
        <f t="shared" si="0"/>
        <v>43198</v>
      </c>
      <c r="L3" s="32">
        <f t="shared" si="0"/>
        <v>43199</v>
      </c>
      <c r="M3" s="32">
        <f t="shared" si="0"/>
        <v>43200</v>
      </c>
      <c r="N3" s="32">
        <f t="shared" si="0"/>
        <v>43201</v>
      </c>
      <c r="O3" s="32">
        <f t="shared" si="0"/>
        <v>43202</v>
      </c>
      <c r="P3" s="32">
        <f t="shared" si="0"/>
        <v>43203</v>
      </c>
      <c r="Q3" s="32">
        <f t="shared" si="0"/>
        <v>43204</v>
      </c>
      <c r="R3" s="32">
        <f t="shared" si="0"/>
        <v>43205</v>
      </c>
      <c r="S3" s="32">
        <f t="shared" si="0"/>
        <v>43206</v>
      </c>
      <c r="T3" s="32">
        <f t="shared" si="0"/>
        <v>43207</v>
      </c>
      <c r="U3" s="32">
        <f t="shared" si="0"/>
        <v>43208</v>
      </c>
      <c r="V3" s="32">
        <f t="shared" si="0"/>
        <v>43209</v>
      </c>
      <c r="W3" s="32">
        <f t="shared" si="0"/>
        <v>43210</v>
      </c>
      <c r="X3" s="32">
        <f t="shared" si="0"/>
        <v>43211</v>
      </c>
      <c r="Y3" s="32">
        <f t="shared" si="0"/>
        <v>43212</v>
      </c>
      <c r="Z3" s="32">
        <f t="shared" si="0"/>
        <v>43213</v>
      </c>
      <c r="AA3" s="32">
        <f t="shared" si="0"/>
        <v>43214</v>
      </c>
      <c r="AB3" s="32">
        <f t="shared" si="0"/>
        <v>43215</v>
      </c>
      <c r="AC3" s="32">
        <f t="shared" si="0"/>
        <v>43216</v>
      </c>
      <c r="AD3" s="32">
        <f t="shared" si="0"/>
        <v>43217</v>
      </c>
      <c r="AE3" s="32">
        <f t="shared" si="0"/>
        <v>43218</v>
      </c>
      <c r="AF3" s="32">
        <f t="shared" si="0"/>
        <v>43219</v>
      </c>
      <c r="AG3" s="32">
        <f t="shared" si="0"/>
        <v>43220</v>
      </c>
      <c r="AH3" s="34" t="s">
        <v>2</v>
      </c>
    </row>
    <row r="4" spans="2:39" s="15" customFormat="1" ht="25.95" customHeight="1" x14ac:dyDescent="0.3">
      <c r="B4" s="44" t="str">
        <f>IF(ISBLANK(Mitarbeiter!B2),"",Mitarbeiter!B2)</f>
        <v>Anuschka Schwed</v>
      </c>
      <c r="C4" s="51">
        <f>Mär!AI4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47">
        <f>IFERROR(C4-SUM(D4:AG4),"")</f>
        <v>28.5</v>
      </c>
      <c r="AI4" s="57"/>
      <c r="AJ4" s="57"/>
      <c r="AK4" s="57"/>
      <c r="AL4" s="57"/>
      <c r="AM4" s="57"/>
    </row>
    <row r="5" spans="2:39" s="15" customFormat="1" ht="25.95" customHeight="1" x14ac:dyDescent="0.3">
      <c r="B5" s="45" t="str">
        <f>IF(ISBLANK(Mitarbeiter!B3),"",Mitarbeiter!B3)</f>
        <v>Peter Klein</v>
      </c>
      <c r="C5" s="52">
        <f>Mär!AI5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47">
        <f t="shared" ref="AH5" si="1">IFERROR(C5-SUM(D5:AG5),"")</f>
        <v>27</v>
      </c>
      <c r="AI5" s="57"/>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47"/>
      <c r="AI6" s="57"/>
      <c r="AJ6" s="57"/>
      <c r="AK6" s="57"/>
      <c r="AL6" s="57"/>
      <c r="AM6" s="57"/>
    </row>
    <row r="7" spans="2:39" ht="19.95" customHeight="1" x14ac:dyDescent="0.3">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4"/>
      <c r="AI7" s="54"/>
      <c r="AJ7" s="54"/>
      <c r="AK7" s="54"/>
      <c r="AL7" s="54"/>
      <c r="AM7" s="54"/>
    </row>
    <row r="8" spans="2:39" ht="19.95" customHeight="1" x14ac:dyDescent="0.3">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4"/>
      <c r="AI8" s="54"/>
      <c r="AJ8" s="54"/>
      <c r="AK8" s="54"/>
      <c r="AL8" s="54"/>
      <c r="AM8" s="54"/>
    </row>
    <row r="9" spans="2:39" ht="19.95" customHeight="1" x14ac:dyDescent="0.3">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4"/>
      <c r="AI9" s="54"/>
      <c r="AJ9" s="54"/>
      <c r="AK9" s="54"/>
      <c r="AL9" s="54"/>
      <c r="AM9" s="54"/>
    </row>
    <row r="10" spans="2:39" ht="19.95" customHeight="1" x14ac:dyDescent="0.3">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4"/>
      <c r="AI10" s="54"/>
      <c r="AJ10" s="54"/>
      <c r="AK10" s="54"/>
      <c r="AL10" s="54"/>
      <c r="AM10" s="54"/>
    </row>
    <row r="11" spans="2:39" ht="19.95" customHeight="1" x14ac:dyDescent="0.3">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4"/>
      <c r="AI11" s="54"/>
      <c r="AJ11" s="54"/>
      <c r="AK11" s="54"/>
      <c r="AL11" s="54"/>
      <c r="AM11" s="54"/>
    </row>
    <row r="12" spans="2:39" ht="19.95" customHeight="1" x14ac:dyDescent="0.3">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4"/>
      <c r="AI12" s="54"/>
      <c r="AJ12" s="54"/>
      <c r="AK12" s="54"/>
      <c r="AL12" s="54"/>
      <c r="AM12" s="54"/>
    </row>
    <row r="13" spans="2:39" ht="19.95" customHeight="1" x14ac:dyDescent="0.3">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4"/>
      <c r="AI13" s="54"/>
      <c r="AJ13" s="54"/>
      <c r="AK13" s="54"/>
      <c r="AL13" s="54"/>
      <c r="AM13" s="54"/>
    </row>
    <row r="14" spans="2:39" ht="19.95" customHeight="1" x14ac:dyDescent="0.3">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4"/>
      <c r="AI14" s="54"/>
      <c r="AJ14" s="54"/>
      <c r="AK14" s="54"/>
      <c r="AL14" s="54"/>
      <c r="AM14" s="54"/>
    </row>
    <row r="15" spans="2:39" ht="19.95" customHeight="1" x14ac:dyDescent="0.3">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4"/>
      <c r="AI15" s="54"/>
      <c r="AJ15" s="54"/>
      <c r="AK15" s="54"/>
      <c r="AL15" s="54"/>
      <c r="AM15" s="54"/>
    </row>
    <row r="16" spans="2:39" ht="19.95" customHeight="1" x14ac:dyDescent="0.3">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4"/>
      <c r="AI16" s="54"/>
      <c r="AJ16" s="54"/>
      <c r="AK16" s="54"/>
      <c r="AL16" s="54"/>
      <c r="AM16" s="54"/>
    </row>
    <row r="17" spans="4:39" ht="19.95" customHeight="1" x14ac:dyDescent="0.3">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4"/>
      <c r="AI17" s="54"/>
      <c r="AJ17" s="54"/>
      <c r="AK17" s="54"/>
      <c r="AL17" s="54"/>
      <c r="AM17" s="54"/>
    </row>
    <row r="18" spans="4:39" ht="19.95" customHeight="1" x14ac:dyDescent="0.3">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4"/>
      <c r="AI18" s="54"/>
      <c r="AJ18" s="54"/>
      <c r="AK18" s="54"/>
      <c r="AL18" s="54"/>
      <c r="AM18" s="54"/>
    </row>
    <row r="19" spans="4:39" ht="19.95" customHeight="1" x14ac:dyDescent="0.3">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4"/>
      <c r="AI19" s="54"/>
      <c r="AJ19" s="54"/>
      <c r="AK19" s="54"/>
      <c r="AL19" s="54"/>
      <c r="AM19" s="54"/>
    </row>
    <row r="20" spans="4:39" ht="19.95" customHeight="1" x14ac:dyDescent="0.3">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4"/>
      <c r="AI20" s="54"/>
      <c r="AJ20" s="54"/>
      <c r="AK20" s="54"/>
      <c r="AL20" s="54"/>
      <c r="AM20" s="54"/>
    </row>
    <row r="21" spans="4:39" ht="19.95" customHeight="1" x14ac:dyDescent="0.3">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4"/>
      <c r="AI21" s="54"/>
      <c r="AJ21" s="54"/>
      <c r="AK21" s="54"/>
      <c r="AL21" s="54"/>
      <c r="AM21" s="54"/>
    </row>
    <row r="22" spans="4:39" ht="19.95" customHeight="1" x14ac:dyDescent="0.3">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4"/>
      <c r="AI22" s="54"/>
      <c r="AJ22" s="54"/>
      <c r="AK22" s="54"/>
      <c r="AL22" s="54"/>
      <c r="AM22" s="54"/>
    </row>
    <row r="23" spans="4:39" ht="19.95" customHeight="1" x14ac:dyDescent="0.3">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4"/>
      <c r="AI23" s="54"/>
      <c r="AJ23" s="54"/>
      <c r="AK23" s="54"/>
      <c r="AL23" s="54"/>
      <c r="AM23" s="54"/>
    </row>
    <row r="24" spans="4:39" ht="19.95" customHeight="1" x14ac:dyDescent="0.3">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4"/>
      <c r="AI24" s="54"/>
      <c r="AJ24" s="54"/>
      <c r="AK24" s="54"/>
      <c r="AL24" s="54"/>
      <c r="AM24" s="54"/>
    </row>
    <row r="25" spans="4:39" ht="19.95" customHeight="1" x14ac:dyDescent="0.3">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4"/>
      <c r="AI25" s="54"/>
      <c r="AJ25" s="54"/>
      <c r="AK25" s="54"/>
      <c r="AL25" s="54"/>
      <c r="AM25" s="54"/>
    </row>
    <row r="26" spans="4:39" ht="19.95" customHeight="1" x14ac:dyDescent="0.3">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4"/>
      <c r="AI26" s="54"/>
      <c r="AJ26" s="54"/>
      <c r="AK26" s="54"/>
      <c r="AL26" s="54"/>
      <c r="AM26" s="54"/>
    </row>
    <row r="27" spans="4:39" ht="19.95" customHeight="1" x14ac:dyDescent="0.3">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4"/>
      <c r="AI27" s="54"/>
      <c r="AJ27" s="54"/>
      <c r="AK27" s="54"/>
      <c r="AL27" s="54"/>
      <c r="AM27" s="54"/>
    </row>
    <row r="28" spans="4:39" ht="19.95" customHeight="1" x14ac:dyDescent="0.3">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4"/>
      <c r="AI28" s="54"/>
      <c r="AJ28" s="54"/>
      <c r="AK28" s="54"/>
      <c r="AL28" s="54"/>
      <c r="AM28" s="54"/>
    </row>
    <row r="29" spans="4:39" ht="19.95" customHeight="1" x14ac:dyDescent="0.3">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4"/>
      <c r="AI29" s="54"/>
      <c r="AJ29" s="54"/>
      <c r="AK29" s="54"/>
      <c r="AL29" s="54"/>
      <c r="AM29" s="54"/>
    </row>
  </sheetData>
  <sheetProtection algorithmName="SHA-512" hashValue="+0nzWYeVXJIYiJC/6WhJEImm1fpPZVdowxjWVXTglfKGAmnChPfT3lJkZxKKGKIX4H0aal4CQUabj3t8xwhk0w==" saltValue="Lg4k11uWxMbn0BvYulhYYQ==" spinCount="100000" sheet="1" objects="1" scenarios="1" selectLockedCells="1"/>
  <mergeCells count="1">
    <mergeCell ref="D1:AH1"/>
  </mergeCells>
  <conditionalFormatting sqref="D2:AG6">
    <cfRule type="expression" dxfId="26" priority="1">
      <formula>COUNTIF(Feiertage,D$3)&gt;0</formula>
    </cfRule>
    <cfRule type="expression" dxfId="25" priority="3">
      <formula>OR(WEEKDAY(D$3)=7,WEEKDAY(D$3)=1)</formula>
    </cfRule>
  </conditionalFormatting>
  <conditionalFormatting sqref="D4:AG6">
    <cfRule type="expression" dxfId="24" priority="2">
      <formula>ISNUMBER(D4)</formula>
    </cfRule>
  </conditionalFormatting>
  <pageMargins left="0.19685039370078741" right="0.19685039370078741" top="0.78740157480314965" bottom="0.78740157480314965" header="0.31496062992125984" footer="0.31496062992125984"/>
  <pageSetup paperSize="9" scale="69" fitToHeight="0" orientation="landscape" r:id="rId1"/>
  <headerFooter>
    <oddFooter>&amp;L(c) www.Schwed.org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M29"/>
  <sheetViews>
    <sheetView showGridLines="0" showRowColHeaders="0" zoomScale="70" zoomScaleNormal="70" zoomScalePageLayoutView="55" workbookViewId="0">
      <selection activeCell="D4" sqref="D4:AH6"/>
    </sheetView>
  </sheetViews>
  <sheetFormatPr baseColWidth="10" defaultColWidth="10.88671875" defaultRowHeight="19.95" customHeight="1" x14ac:dyDescent="0.3"/>
  <cols>
    <col min="1" max="1" width="6.21875" style="12" customWidth="1"/>
    <col min="2" max="2" width="15.6640625" style="12" customWidth="1"/>
    <col min="3" max="3" width="17.77734375" style="12" customWidth="1"/>
    <col min="4" max="34" width="5.21875" style="35" customWidth="1"/>
    <col min="35" max="35" width="12.5546875" style="12" customWidth="1"/>
    <col min="36" max="16384" width="10.88671875" style="12"/>
  </cols>
  <sheetData>
    <row r="1" spans="2:39" ht="47.55" customHeight="1" x14ac:dyDescent="0.3">
      <c r="B1" s="23"/>
      <c r="C1" s="23"/>
      <c r="D1" s="104">
        <f>DATE(YEAR(Jan!D1),5,1)</f>
        <v>43221</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9" ht="25.95" customHeight="1" x14ac:dyDescent="0.3">
      <c r="B2" s="36"/>
      <c r="C2" s="25"/>
      <c r="D2" s="26">
        <f>D1</f>
        <v>43221</v>
      </c>
      <c r="E2" s="27">
        <f>D2+1</f>
        <v>43222</v>
      </c>
      <c r="F2" s="27">
        <f t="shared" ref="F2:AH3" si="0">E2+1</f>
        <v>43223</v>
      </c>
      <c r="G2" s="27">
        <f t="shared" si="0"/>
        <v>43224</v>
      </c>
      <c r="H2" s="27">
        <f t="shared" si="0"/>
        <v>43225</v>
      </c>
      <c r="I2" s="27">
        <f t="shared" si="0"/>
        <v>43226</v>
      </c>
      <c r="J2" s="27">
        <f t="shared" si="0"/>
        <v>43227</v>
      </c>
      <c r="K2" s="27">
        <f t="shared" si="0"/>
        <v>43228</v>
      </c>
      <c r="L2" s="27">
        <f t="shared" si="0"/>
        <v>43229</v>
      </c>
      <c r="M2" s="27">
        <f t="shared" si="0"/>
        <v>43230</v>
      </c>
      <c r="N2" s="27">
        <f t="shared" si="0"/>
        <v>43231</v>
      </c>
      <c r="O2" s="27">
        <f t="shared" si="0"/>
        <v>43232</v>
      </c>
      <c r="P2" s="27">
        <f t="shared" si="0"/>
        <v>43233</v>
      </c>
      <c r="Q2" s="27">
        <f t="shared" si="0"/>
        <v>43234</v>
      </c>
      <c r="R2" s="27">
        <f t="shared" si="0"/>
        <v>43235</v>
      </c>
      <c r="S2" s="27">
        <f t="shared" si="0"/>
        <v>43236</v>
      </c>
      <c r="T2" s="27">
        <f t="shared" si="0"/>
        <v>43237</v>
      </c>
      <c r="U2" s="27">
        <f t="shared" si="0"/>
        <v>43238</v>
      </c>
      <c r="V2" s="27">
        <f t="shared" si="0"/>
        <v>43239</v>
      </c>
      <c r="W2" s="27">
        <f t="shared" si="0"/>
        <v>43240</v>
      </c>
      <c r="X2" s="27">
        <f t="shared" si="0"/>
        <v>43241</v>
      </c>
      <c r="Y2" s="27">
        <f t="shared" si="0"/>
        <v>43242</v>
      </c>
      <c r="Z2" s="27">
        <f t="shared" si="0"/>
        <v>43243</v>
      </c>
      <c r="AA2" s="27">
        <f t="shared" si="0"/>
        <v>43244</v>
      </c>
      <c r="AB2" s="27">
        <f t="shared" si="0"/>
        <v>43245</v>
      </c>
      <c r="AC2" s="27">
        <f t="shared" si="0"/>
        <v>43246</v>
      </c>
      <c r="AD2" s="27">
        <f t="shared" si="0"/>
        <v>43247</v>
      </c>
      <c r="AE2" s="27">
        <f t="shared" si="0"/>
        <v>43248</v>
      </c>
      <c r="AF2" s="27">
        <f t="shared" si="0"/>
        <v>43249</v>
      </c>
      <c r="AG2" s="27">
        <f t="shared" si="0"/>
        <v>43250</v>
      </c>
      <c r="AH2" s="28">
        <f t="shared" si="0"/>
        <v>43251</v>
      </c>
      <c r="AI2" s="29"/>
    </row>
    <row r="3" spans="2:39" ht="25.95" customHeight="1" x14ac:dyDescent="0.3">
      <c r="B3" s="37" t="s">
        <v>0</v>
      </c>
      <c r="C3" s="55" t="s">
        <v>25</v>
      </c>
      <c r="D3" s="31">
        <f>D1</f>
        <v>43221</v>
      </c>
      <c r="E3" s="32">
        <f>D3+1</f>
        <v>43222</v>
      </c>
      <c r="F3" s="32">
        <f t="shared" si="0"/>
        <v>43223</v>
      </c>
      <c r="G3" s="32">
        <f t="shared" si="0"/>
        <v>43224</v>
      </c>
      <c r="H3" s="32">
        <f t="shared" si="0"/>
        <v>43225</v>
      </c>
      <c r="I3" s="32">
        <f t="shared" si="0"/>
        <v>43226</v>
      </c>
      <c r="J3" s="32">
        <f t="shared" si="0"/>
        <v>43227</v>
      </c>
      <c r="K3" s="32">
        <f t="shared" si="0"/>
        <v>43228</v>
      </c>
      <c r="L3" s="32">
        <f t="shared" si="0"/>
        <v>43229</v>
      </c>
      <c r="M3" s="32">
        <f t="shared" si="0"/>
        <v>43230</v>
      </c>
      <c r="N3" s="32">
        <f t="shared" si="0"/>
        <v>43231</v>
      </c>
      <c r="O3" s="32">
        <f t="shared" si="0"/>
        <v>43232</v>
      </c>
      <c r="P3" s="32">
        <f t="shared" si="0"/>
        <v>43233</v>
      </c>
      <c r="Q3" s="32">
        <f t="shared" si="0"/>
        <v>43234</v>
      </c>
      <c r="R3" s="32">
        <f t="shared" si="0"/>
        <v>43235</v>
      </c>
      <c r="S3" s="32">
        <f t="shared" si="0"/>
        <v>43236</v>
      </c>
      <c r="T3" s="32">
        <f t="shared" si="0"/>
        <v>43237</v>
      </c>
      <c r="U3" s="32">
        <f t="shared" si="0"/>
        <v>43238</v>
      </c>
      <c r="V3" s="32">
        <f t="shared" si="0"/>
        <v>43239</v>
      </c>
      <c r="W3" s="32">
        <f t="shared" si="0"/>
        <v>43240</v>
      </c>
      <c r="X3" s="32">
        <f t="shared" si="0"/>
        <v>43241</v>
      </c>
      <c r="Y3" s="32">
        <f t="shared" si="0"/>
        <v>43242</v>
      </c>
      <c r="Z3" s="32">
        <f t="shared" si="0"/>
        <v>43243</v>
      </c>
      <c r="AA3" s="32">
        <f t="shared" si="0"/>
        <v>43244</v>
      </c>
      <c r="AB3" s="32">
        <f t="shared" si="0"/>
        <v>43245</v>
      </c>
      <c r="AC3" s="32">
        <f t="shared" si="0"/>
        <v>43246</v>
      </c>
      <c r="AD3" s="32">
        <f t="shared" si="0"/>
        <v>43247</v>
      </c>
      <c r="AE3" s="32">
        <f t="shared" si="0"/>
        <v>43248</v>
      </c>
      <c r="AF3" s="32">
        <f t="shared" si="0"/>
        <v>43249</v>
      </c>
      <c r="AG3" s="32">
        <f t="shared" si="0"/>
        <v>43250</v>
      </c>
      <c r="AH3" s="33">
        <f t="shared" si="0"/>
        <v>43251</v>
      </c>
      <c r="AI3" s="34" t="s">
        <v>2</v>
      </c>
    </row>
    <row r="4" spans="2:39" s="15" customFormat="1" ht="25.95" customHeight="1" x14ac:dyDescent="0.3">
      <c r="B4" s="44" t="str">
        <f>IF(ISBLANK(Mitarbeiter!B2),"",Mitarbeiter!B2)</f>
        <v>Anuschka Schwed</v>
      </c>
      <c r="C4" s="51">
        <f>Apr!AH4</f>
        <v>28.5</v>
      </c>
      <c r="D4" s="84"/>
      <c r="E4" s="85"/>
      <c r="F4" s="85"/>
      <c r="G4" s="85"/>
      <c r="H4" s="85"/>
      <c r="I4" s="85"/>
      <c r="J4" s="85"/>
      <c r="K4" s="85"/>
      <c r="L4" s="85"/>
      <c r="M4" s="85"/>
      <c r="N4" s="86"/>
      <c r="O4" s="86"/>
      <c r="P4" s="86"/>
      <c r="Q4" s="86"/>
      <c r="R4" s="86"/>
      <c r="S4" s="86"/>
      <c r="T4" s="86"/>
      <c r="U4" s="86"/>
      <c r="V4" s="86"/>
      <c r="W4" s="86"/>
      <c r="X4" s="86"/>
      <c r="Y4" s="86"/>
      <c r="Z4" s="86"/>
      <c r="AA4" s="86"/>
      <c r="AB4" s="86"/>
      <c r="AC4" s="86"/>
      <c r="AD4" s="86"/>
      <c r="AE4" s="86"/>
      <c r="AF4" s="86"/>
      <c r="AG4" s="86"/>
      <c r="AH4" s="86"/>
      <c r="AI4" s="47">
        <f>IFERROR(C4-SUM(D4:AH4),"")</f>
        <v>28.5</v>
      </c>
      <c r="AJ4" s="57"/>
      <c r="AK4" s="57"/>
      <c r="AL4" s="57"/>
      <c r="AM4" s="57"/>
    </row>
    <row r="5" spans="2:39" s="15" customFormat="1" ht="25.95" customHeight="1" x14ac:dyDescent="0.3">
      <c r="B5" s="45" t="str">
        <f>IF(ISBLANK(Mitarbeiter!B3),"",Mitarbeiter!B3)</f>
        <v>Peter Klein</v>
      </c>
      <c r="C5" s="52">
        <f>Apr!AH5</f>
        <v>27</v>
      </c>
      <c r="D5" s="84"/>
      <c r="E5" s="85"/>
      <c r="F5" s="85"/>
      <c r="G5" s="85"/>
      <c r="H5" s="85"/>
      <c r="I5" s="85"/>
      <c r="J5" s="85"/>
      <c r="K5" s="85"/>
      <c r="L5" s="85"/>
      <c r="M5" s="85"/>
      <c r="N5" s="86"/>
      <c r="O5" s="86"/>
      <c r="P5" s="86"/>
      <c r="Q5" s="86"/>
      <c r="R5" s="86"/>
      <c r="S5" s="86"/>
      <c r="T5" s="86"/>
      <c r="U5" s="86"/>
      <c r="V5" s="86"/>
      <c r="W5" s="86"/>
      <c r="X5" s="86"/>
      <c r="Y5" s="86"/>
      <c r="Z5" s="86"/>
      <c r="AA5" s="86"/>
      <c r="AB5" s="86"/>
      <c r="AC5" s="86"/>
      <c r="AD5" s="86"/>
      <c r="AE5" s="86"/>
      <c r="AF5" s="86"/>
      <c r="AG5" s="86"/>
      <c r="AH5" s="86"/>
      <c r="AI5" s="47">
        <f t="shared" ref="AI5" si="1">IFERROR(C5-SUM(D5:AH5),"")</f>
        <v>27</v>
      </c>
      <c r="AJ5" s="57"/>
      <c r="AK5" s="57"/>
      <c r="AL5" s="57"/>
      <c r="AM5" s="57"/>
    </row>
    <row r="6" spans="2:39" s="15" customFormat="1" ht="25.95" customHeight="1" x14ac:dyDescent="0.3">
      <c r="B6" s="46"/>
      <c r="C6" s="53"/>
      <c r="D6" s="84"/>
      <c r="E6" s="85"/>
      <c r="F6" s="85"/>
      <c r="G6" s="85"/>
      <c r="H6" s="85"/>
      <c r="I6" s="85"/>
      <c r="J6" s="85"/>
      <c r="K6" s="85"/>
      <c r="L6" s="85"/>
      <c r="M6" s="85"/>
      <c r="N6" s="86"/>
      <c r="O6" s="86"/>
      <c r="P6" s="86"/>
      <c r="Q6" s="86"/>
      <c r="R6" s="86"/>
      <c r="S6" s="86"/>
      <c r="T6" s="86"/>
      <c r="U6" s="86"/>
      <c r="V6" s="86"/>
      <c r="W6" s="86"/>
      <c r="X6" s="86"/>
      <c r="Y6" s="86"/>
      <c r="Z6" s="86"/>
      <c r="AA6" s="86"/>
      <c r="AB6" s="86"/>
      <c r="AC6" s="86"/>
      <c r="AD6" s="86"/>
      <c r="AE6" s="86"/>
      <c r="AF6" s="86"/>
      <c r="AG6" s="86"/>
      <c r="AH6" s="86"/>
      <c r="AI6" s="47"/>
      <c r="AJ6" s="57"/>
      <c r="AK6" s="57"/>
      <c r="AL6" s="57"/>
      <c r="AM6" s="57"/>
    </row>
    <row r="7" spans="2:39" ht="19.95" customHeight="1" x14ac:dyDescent="0.3">
      <c r="C7" s="54"/>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4"/>
      <c r="AJ7" s="54"/>
      <c r="AK7" s="54"/>
      <c r="AL7" s="54"/>
      <c r="AM7" s="54"/>
    </row>
    <row r="8" spans="2:39" ht="19.95" customHeight="1" x14ac:dyDescent="0.3">
      <c r="C8" s="54"/>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4"/>
      <c r="AJ8" s="54"/>
      <c r="AK8" s="54"/>
      <c r="AL8" s="54"/>
      <c r="AM8" s="54"/>
    </row>
    <row r="9" spans="2:39" ht="19.95" customHeight="1" x14ac:dyDescent="0.3">
      <c r="C9" s="54"/>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4"/>
      <c r="AJ9" s="54"/>
      <c r="AK9" s="54"/>
      <c r="AL9" s="54"/>
      <c r="AM9" s="54"/>
    </row>
    <row r="10" spans="2:39" ht="19.95" customHeight="1" x14ac:dyDescent="0.3">
      <c r="C10" s="54"/>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4"/>
      <c r="AJ10" s="54"/>
      <c r="AK10" s="54"/>
      <c r="AL10" s="54"/>
      <c r="AM10" s="54"/>
    </row>
    <row r="11" spans="2:39" ht="19.95" customHeight="1" x14ac:dyDescent="0.3">
      <c r="C11" s="5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4"/>
      <c r="AJ11" s="54"/>
      <c r="AK11" s="54"/>
      <c r="AL11" s="54"/>
      <c r="AM11" s="54"/>
    </row>
    <row r="12" spans="2:39" ht="19.95" customHeight="1" x14ac:dyDescent="0.3">
      <c r="C12" s="54"/>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4"/>
      <c r="AJ12" s="54"/>
      <c r="AK12" s="54"/>
      <c r="AL12" s="54"/>
      <c r="AM12" s="54"/>
    </row>
    <row r="13" spans="2:39" ht="19.95" customHeight="1" x14ac:dyDescent="0.3">
      <c r="C13" s="54"/>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4"/>
      <c r="AJ13" s="54"/>
      <c r="AK13" s="54"/>
      <c r="AL13" s="54"/>
      <c r="AM13" s="54"/>
    </row>
    <row r="14" spans="2:39" ht="19.95" customHeight="1" x14ac:dyDescent="0.3">
      <c r="C14" s="54"/>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4"/>
      <c r="AJ14" s="54"/>
      <c r="AK14" s="54"/>
      <c r="AL14" s="54"/>
      <c r="AM14" s="54"/>
    </row>
    <row r="15" spans="2:39" ht="19.95" customHeight="1" x14ac:dyDescent="0.3">
      <c r="C15" s="54"/>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4"/>
      <c r="AJ15" s="54"/>
      <c r="AK15" s="54"/>
      <c r="AL15" s="54"/>
      <c r="AM15" s="54"/>
    </row>
    <row r="16" spans="2:39" ht="19.95" customHeight="1" x14ac:dyDescent="0.3">
      <c r="C16" s="54"/>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4"/>
      <c r="AJ16" s="54"/>
      <c r="AK16" s="54"/>
      <c r="AL16" s="54"/>
      <c r="AM16" s="54"/>
    </row>
    <row r="17" spans="3:39" ht="19.95" customHeight="1" x14ac:dyDescent="0.3">
      <c r="C17" s="5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4"/>
      <c r="AJ17" s="54"/>
      <c r="AK17" s="54"/>
      <c r="AL17" s="54"/>
      <c r="AM17" s="54"/>
    </row>
    <row r="18" spans="3:39" ht="19.95" customHeight="1" x14ac:dyDescent="0.3">
      <c r="C18" s="54"/>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4"/>
      <c r="AJ18" s="54"/>
      <c r="AK18" s="54"/>
      <c r="AL18" s="54"/>
      <c r="AM18" s="54"/>
    </row>
    <row r="19" spans="3:39" ht="19.95" customHeight="1" x14ac:dyDescent="0.3">
      <c r="C19" s="54"/>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4"/>
      <c r="AJ19" s="54"/>
      <c r="AK19" s="54"/>
      <c r="AL19" s="54"/>
      <c r="AM19" s="54"/>
    </row>
    <row r="20" spans="3:39" ht="19.95" customHeight="1" x14ac:dyDescent="0.3">
      <c r="C20" s="54"/>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4"/>
      <c r="AJ20" s="54"/>
      <c r="AK20" s="54"/>
      <c r="AL20" s="54"/>
      <c r="AM20" s="54"/>
    </row>
    <row r="21" spans="3:39" ht="19.95" customHeight="1" x14ac:dyDescent="0.3">
      <c r="C21" s="54"/>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4"/>
      <c r="AJ21" s="54"/>
      <c r="AK21" s="54"/>
      <c r="AL21" s="54"/>
      <c r="AM21" s="54"/>
    </row>
    <row r="22" spans="3:39" ht="19.95" customHeight="1" x14ac:dyDescent="0.3">
      <c r="C22" s="54"/>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4"/>
      <c r="AJ22" s="54"/>
      <c r="AK22" s="54"/>
      <c r="AL22" s="54"/>
      <c r="AM22" s="54"/>
    </row>
    <row r="23" spans="3:39" ht="19.95" customHeight="1" x14ac:dyDescent="0.3">
      <c r="C23" s="54"/>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4"/>
      <c r="AJ23" s="54"/>
      <c r="AK23" s="54"/>
      <c r="AL23" s="54"/>
      <c r="AM23" s="54"/>
    </row>
    <row r="24" spans="3:39" ht="19.95" customHeight="1" x14ac:dyDescent="0.3">
      <c r="C24" s="54"/>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4"/>
      <c r="AJ24" s="54"/>
      <c r="AK24" s="54"/>
      <c r="AL24" s="54"/>
      <c r="AM24" s="54"/>
    </row>
    <row r="25" spans="3:39" ht="19.95" customHeight="1" x14ac:dyDescent="0.3">
      <c r="C25" s="54"/>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4"/>
      <c r="AJ25" s="54"/>
      <c r="AK25" s="54"/>
      <c r="AL25" s="54"/>
      <c r="AM25" s="54"/>
    </row>
    <row r="26" spans="3:39" ht="19.95" customHeight="1" x14ac:dyDescent="0.3">
      <c r="C26" s="54"/>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4"/>
      <c r="AJ26" s="54"/>
      <c r="AK26" s="54"/>
      <c r="AL26" s="54"/>
      <c r="AM26" s="54"/>
    </row>
    <row r="27" spans="3:39" ht="19.95" customHeight="1" x14ac:dyDescent="0.3">
      <c r="C27" s="54"/>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4"/>
      <c r="AJ27" s="54"/>
      <c r="AK27" s="54"/>
      <c r="AL27" s="54"/>
      <c r="AM27" s="54"/>
    </row>
    <row r="28" spans="3:39" ht="19.95" customHeight="1" x14ac:dyDescent="0.3">
      <c r="C28" s="54"/>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4"/>
      <c r="AJ28" s="54"/>
      <c r="AK28" s="54"/>
      <c r="AL28" s="54"/>
      <c r="AM28" s="54"/>
    </row>
    <row r="29" spans="3:39" ht="19.95" customHeight="1" x14ac:dyDescent="0.3">
      <c r="C29" s="54"/>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4"/>
      <c r="AJ29" s="54"/>
      <c r="AK29" s="54"/>
      <c r="AL29" s="54"/>
      <c r="AM29" s="54"/>
    </row>
  </sheetData>
  <sheetProtection algorithmName="SHA-512" hashValue="s9FR+fbBT1kfRJZns0Ty5tPeVKCGgayFXCfsP3blzOLaxGtWdOtlZxxheBQyPrMthMdmSPAgzljJyzbzo6FGHA==" saltValue="ddqt6NhW44LiR1+pqoTLrg==" spinCount="100000" sheet="1" objects="1" scenarios="1" selectLockedCells="1"/>
  <mergeCells count="1">
    <mergeCell ref="D1:AI1"/>
  </mergeCells>
  <conditionalFormatting sqref="D4:AH6">
    <cfRule type="expression" dxfId="23" priority="2">
      <formula>ISNUMBER(D4)</formula>
    </cfRule>
  </conditionalFormatting>
  <conditionalFormatting sqref="D2:AH6">
    <cfRule type="expression" dxfId="22" priority="1">
      <formula>COUNTIF(Feiertage,D$3)&gt;0</formula>
    </cfRule>
    <cfRule type="expression" dxfId="21" priority="3">
      <formula>OR(WEEKDAY(D$3)=7,WEEKDAY(D$3)=1)</formula>
    </cfRule>
  </conditionalFormatting>
  <pageMargins left="0.19685039370078741" right="0.19685039370078741" top="0.78740157480314965" bottom="0.78740157480314965" header="0.31496062992125984" footer="0.31496062992125984"/>
  <pageSetup paperSize="9" scale="67" fitToHeight="0" orientation="landscape" r:id="rId1"/>
  <headerFooter>
    <oddFooter>&amp;L(c) www.Schwed.org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vt:i4>
      </vt:variant>
    </vt:vector>
  </HeadingPairs>
  <TitlesOfParts>
    <vt:vector size="18" baseType="lpstr">
      <vt:lpstr>Arbeitshinweise</vt:lpstr>
      <vt:lpstr>Weitere Versionen des Planers</vt:lpstr>
      <vt:lpstr>Mitarbeiter</vt:lpstr>
      <vt:lpstr>Feiertage</vt:lpstr>
      <vt:lpstr>Jan</vt:lpstr>
      <vt:lpstr>Feb</vt:lpstr>
      <vt:lpstr>Mär</vt:lpstr>
      <vt:lpstr>Apr</vt:lpstr>
      <vt:lpstr>Mai</vt:lpstr>
      <vt:lpstr>Jun</vt:lpstr>
      <vt:lpstr>Jul</vt:lpstr>
      <vt:lpstr>Aug</vt:lpstr>
      <vt:lpstr>Sep</vt:lpstr>
      <vt:lpstr>Okt</vt:lpstr>
      <vt:lpstr>Nov</vt:lpstr>
      <vt:lpstr>Dez</vt:lpstr>
      <vt:lpstr>Feiertage</vt:lpstr>
      <vt:lpstr>StartJahr</vt:lpstr>
    </vt:vector>
  </TitlesOfParts>
  <Company>www.Schwed.org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Urlaubsplaner mit Resturlaub und Feiertagen</dc:title>
  <dc:subject>Anuschka Schwed IT-Training, Beratung, Anwendung</dc:subject>
  <dc:creator>Anuschka Schwed</dc:creator>
  <cp:keywords>Excel Vorlage 2018</cp:keywords>
  <dc:description>Copyright www.Schwed.org</dc:description>
  <cp:lastModifiedBy>Anuschka Schwed</cp:lastModifiedBy>
  <cp:lastPrinted>2016-12-28T14:19:20Z</cp:lastPrinted>
  <dcterms:created xsi:type="dcterms:W3CDTF">2016-12-28T09:14:22Z</dcterms:created>
  <dcterms:modified xsi:type="dcterms:W3CDTF">2018-09-05T20:10:15Z</dcterms:modified>
  <cp:category>www.Schwed.org</cp:category>
  <cp:contentStatus>Copyright www.Schwed.org</cp:contentStatus>
</cp:coreProperties>
</file>